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activeTab="4"/>
  </bookViews>
  <sheets>
    <sheet name="1.ย่านตาขาว" sheetId="1" r:id="rId1"/>
    <sheet name="2.วังวิเศษ" sheetId="2" r:id="rId2"/>
    <sheet name="3.กันตัง" sheetId="3" r:id="rId3"/>
    <sheet name="4.หาดสำราญ" sheetId="4" r:id="rId4"/>
    <sheet name="5.เมือง" sheetId="5" r:id="rId5"/>
  </sheets>
  <definedNames>
    <definedName name="_xlnm.Print_Area" localSheetId="0">'1.ย่านตาขาว'!$A$1:$V$67</definedName>
    <definedName name="_xlnm.Print_Titles" localSheetId="0">'1.ย่านตาขาว'!$5:$7</definedName>
  </definedNames>
  <calcPr fullCalcOnLoad="1"/>
</workbook>
</file>

<file path=xl/sharedStrings.xml><?xml version="1.0" encoding="utf-8"?>
<sst xmlns="http://schemas.openxmlformats.org/spreadsheetml/2006/main" count="977" uniqueCount="479">
  <si>
    <t>สรุปผลการดำเนินงานตามกิจกรรม / โครงการ ประจำปีงบประมาณ 2558</t>
  </si>
  <si>
    <t>ประจำเดือน ตุลาคม  พ.ศ.2557</t>
  </si>
  <si>
    <t xml:space="preserve">              ศูนย์ กศน.อำเภอ ย่านตาขาว</t>
  </si>
  <si>
    <t>กิจกรรม / โครงการ</t>
  </si>
  <si>
    <t>เป้าหมายทั้งปี (คน/เล่ม)</t>
  </si>
  <si>
    <t xml:space="preserve">ผลการดำเนินงานที่ผ่านมา    </t>
  </si>
  <si>
    <t xml:space="preserve">ผลการดำเนินการเดือนนี้      </t>
  </si>
  <si>
    <t>รวมผลการดำเนินงานทั้งสิ้น</t>
  </si>
  <si>
    <t>คิดเป็นร้อยละของเป้าหมายทั้งปี</t>
  </si>
  <si>
    <t>งบประมาณที่ได้รับจัดสรร(บาท)</t>
  </si>
  <si>
    <t>เบิกจ่ายมาแล้ว</t>
  </si>
  <si>
    <t>ผลการเบิกจ่ายเดือนนี้</t>
  </si>
  <si>
    <t>รวมผลการเบิกจ่ายทั้งสิ้น</t>
  </si>
  <si>
    <t>รวมผลการเบิกจ่ายคิดเป็นร้อยละ</t>
  </si>
  <si>
    <t>ต่ำกว่า 15 ปี</t>
  </si>
  <si>
    <t>15-39 ปี</t>
  </si>
  <si>
    <t>40-59 ปี</t>
  </si>
  <si>
    <t>60 ปีขึ้นไป</t>
  </si>
  <si>
    <t>ช</t>
  </si>
  <si>
    <t>ญ</t>
  </si>
  <si>
    <t xml:space="preserve">รวม    </t>
  </si>
  <si>
    <t>รวม</t>
  </si>
  <si>
    <t>แผนงาน : ขยายโอกาสและพัฒนาคุณภาพการศึกษา</t>
  </si>
  <si>
    <t>ผลผลิตที่ 4 การศึกษานอกระบบ</t>
  </si>
  <si>
    <t xml:space="preserve"> 1. ส่งเสริมการรู้หนังสือ</t>
  </si>
  <si>
    <t>2.ศูนย์ฝึกอาชีพชุมชนจัดสรรตาม กศน.ตำบล</t>
  </si>
  <si>
    <t xml:space="preserve">    (2ไตรมาศ)</t>
  </si>
  <si>
    <t>ศูนย์ฝึกอาชีพชุมชนจัดสรรตามความหนาแน่นของประชากร</t>
  </si>
  <si>
    <t xml:space="preserve"> 3. พัฒนาทักษะชีวิต</t>
  </si>
  <si>
    <t xml:space="preserve"> 4. พัฒนาสังคมและชุมชน</t>
  </si>
  <si>
    <t xml:space="preserve"> 5. เศรษฐกิจพอเพียง</t>
  </si>
  <si>
    <t xml:space="preserve"> 6. พัฒนาคุณภาพชีวิตผู้สูงอายุ</t>
  </si>
  <si>
    <t xml:space="preserve"> 7. พัฒนาคุณภาพชีวิตคนพิการ</t>
  </si>
  <si>
    <t xml:space="preserve">     - กิจกรรมจัดการเรียนการสอนคนพิการ</t>
  </si>
  <si>
    <t>นโยบายส่งเสริมการจัดการศึกษาสำหรับกลุ่มเป้าหมายพิเศษ</t>
  </si>
  <si>
    <t xml:space="preserve"> 8. โครงการสอนวิชาชีพตามพระราชดำริ</t>
  </si>
  <si>
    <t xml:space="preserve"> 9. โครงการพัฒนาทักษะชีวิตตามพระราชดำริ</t>
  </si>
  <si>
    <t xml:space="preserve"> 10. กิจกรรมพัฒนาคุณภาพชีวิตเด็กเร่ร่อน</t>
  </si>
  <si>
    <t xml:space="preserve"> 11. อาสาสมัคร กศน.</t>
  </si>
  <si>
    <t>นโยบายส่งเสริมการจัดการศึกษาในเขตพัฒนาพิเศษเฉพาะกิจจังหวัดชายแดนภาคใต้</t>
  </si>
  <si>
    <t xml:space="preserve"> 12. เปิดโลกการเรียนรู้ให้ผู้สูงอายุในสังคมพหุวัฒนธรรม</t>
  </si>
  <si>
    <t xml:space="preserve"> 13. เปิดโลกเรียนรู้ภาษาพาสันติสุข</t>
  </si>
  <si>
    <t xml:space="preserve"> 14. พัฒนาศักยภาพครู ในการจัดกระบวนการเรียนรู้ฯ</t>
  </si>
  <si>
    <t xml:space="preserve"> 15. ส่งเสริมการเรียนรู้เกษตรธรรมชาติ</t>
  </si>
  <si>
    <t xml:space="preserve"> 16. กีฬาสายสัมพันธ์ เสริมสร้างสันติสุขฯ</t>
  </si>
  <si>
    <t>ผลผลิตที่ 5  การศึกษาตามอัธยาศัย</t>
  </si>
  <si>
    <t xml:space="preserve"> 1. จำนวนผู้รับบริการการใช้ห้องสมุด</t>
  </si>
  <si>
    <t xml:space="preserve"> 2. จำนวนสมาชิกห้องสมุดรวม</t>
  </si>
  <si>
    <t xml:space="preserve"> 3. จำนวนผู้เข้าร่วมกิจกรรมส่งเสริมการอ่าน</t>
  </si>
  <si>
    <t xml:space="preserve">    3.1 ส่งเสริมการอ่านโดยรถโมบาย</t>
  </si>
  <si>
    <t xml:space="preserve">    3.2 บ้านหนังสืออัจฉริยะ</t>
  </si>
  <si>
    <t xml:space="preserve">    3.3 มุมส่งเสริมการอ่านในสถานประกอบการและสถานที่ราชการ</t>
  </si>
  <si>
    <t xml:space="preserve"> 4. จัดกิจกรรมการศึกษาตามอัธยาศัยใน กศน.ตำบล</t>
  </si>
  <si>
    <t xml:space="preserve">   4.1 ผู้ใช้บริการใน กศน.ตำบล</t>
  </si>
  <si>
    <t xml:space="preserve">   4.2  ผู้ใช้บริการส่งเสริมการอ่านใน กศน.ตำบล</t>
  </si>
  <si>
    <t xml:space="preserve">   4.3  ผู้ใช้บริการมุมส่งเสริมการอ่านในหน่วยงานราชการและสถานประกอบการ</t>
  </si>
  <si>
    <t>5. จัดกิจกรรมบ้านหนังสืออัจฉริยะ</t>
  </si>
  <si>
    <t xml:space="preserve">  5.1 ผู้ใช้บริการในบ้านหนังสืออัจฉริยะ</t>
  </si>
  <si>
    <t xml:space="preserve">  5.2 …………………………………………………………………….</t>
  </si>
  <si>
    <t>แผนสนับสนุนจัดการศึกษาขั้นพื้นฐาน 15 ปี</t>
  </si>
  <si>
    <t xml:space="preserve">  1. จำนวนผู้ได้รับหนังสือเรียน</t>
  </si>
  <si>
    <t xml:space="preserve">  2. ค่าจ้างซื้อหนังสือเรียน</t>
  </si>
  <si>
    <t xml:space="preserve">  3. พัฒนาคุณภาพผู้เรียน</t>
  </si>
  <si>
    <t xml:space="preserve">      โครงการเสริมสร้างค่านิยมหลัก 12 ประการของคนไทย</t>
  </si>
  <si>
    <t xml:space="preserve"> 4. จำนวนนักศึกษาหลักสูตรการศึกษาขั้นพื้นฐาน</t>
  </si>
  <si>
    <t xml:space="preserve">         - ประถม</t>
  </si>
  <si>
    <t xml:space="preserve">         - มัธยมศึกษาตอนต้น</t>
  </si>
  <si>
    <t xml:space="preserve">         - มัธยมศึกษาตอนปลาย</t>
  </si>
  <si>
    <t xml:space="preserve">  5. จำนวนนักศึกษาที่จบหลักสูตรการศึกษาขั้นพื้นฐาน</t>
  </si>
  <si>
    <t xml:space="preserve"> 6. การประเมินเทียบระดับการศึกษาขั้นพื้นฐาน(ปกติ)</t>
  </si>
  <si>
    <t xml:space="preserve"> 7. การประเมินเทียบระดับการศึกษาในระดับสูงสุดของการศึกษาขั้นพื้นฐาน</t>
  </si>
  <si>
    <t>8. จำนวนผู้จบเทียบระดับการศึกษาในระดับสูงสุดของการศึกษาขั้นพื้นฐาน</t>
  </si>
  <si>
    <t xml:space="preserve">   3.3 ลูกเสือชาวบ้าน</t>
  </si>
  <si>
    <t>ประจำเดือน ธันวาคม   พ.ศ.2557</t>
  </si>
  <si>
    <t>ศูนย์ กศน.อำเภอ วังวิเศษ</t>
  </si>
  <si>
    <t xml:space="preserve">รวมผลการดำเนินงาน     ที่ผ่านมา    </t>
  </si>
  <si>
    <t xml:space="preserve"> 1. ส่งเสริมการรู้หนังสือ 13,750</t>
  </si>
  <si>
    <t>ศูนย์ฝึกอาชีพชุมชน145800</t>
  </si>
  <si>
    <t xml:space="preserve">    2.1.เบิกค่าวัสดุช่างปูกระเบื้อง                    (กศน.ตำบลท่าสะบ้า)</t>
  </si>
  <si>
    <t>2.2 หลักสูตรการทำเหล็กตัด(กศน.อ่าวตง)</t>
  </si>
  <si>
    <t xml:space="preserve">   </t>
  </si>
  <si>
    <t xml:space="preserve"> 3. พัฒนาทักษะชีวิต 10,120 บาท</t>
  </si>
  <si>
    <t xml:space="preserve">   3.1 ..............................................................................</t>
  </si>
  <si>
    <t xml:space="preserve">   3.2 ..............................................................................</t>
  </si>
  <si>
    <t xml:space="preserve"> 4. พัฒนาสังคมและชุมชน 45,000 บาท</t>
  </si>
  <si>
    <t xml:space="preserve">    4.1 .............................................................................</t>
  </si>
  <si>
    <t xml:space="preserve">    4.2 .............................................................................</t>
  </si>
  <si>
    <t xml:space="preserve"> 5. เศรษฐกิจพอเพียง 20,000 บาท</t>
  </si>
  <si>
    <t>5.1 การปลูกผักสวนครัว</t>
  </si>
  <si>
    <t>5.2การปลูกไผ่ตงลืมแล้ง</t>
  </si>
  <si>
    <t>5.3 การเลี้ยงปลาดุก</t>
  </si>
  <si>
    <t xml:space="preserve"> 2. จำนวนสมาชิกห้องสมุด</t>
  </si>
  <si>
    <t xml:space="preserve">    3.1 .........กิจกรรมบันทึกการอ่าน (วันรัฐธรรมนูญ)......</t>
  </si>
  <si>
    <t xml:space="preserve">    3.2 กิจกรรมชวนน้องป้องกันเอดส์และ</t>
  </si>
  <si>
    <t xml:space="preserve">    การท้องไม่พร้อมในเยาวชน</t>
  </si>
  <si>
    <t xml:space="preserve">    3.3 กิจกรรม การทำไข่เค็มสมุนไพรจากใบเตย</t>
  </si>
  <si>
    <t xml:space="preserve">    3.4 บริการอินเตอร์เน็ต</t>
  </si>
  <si>
    <t xml:space="preserve">    3.5 แนะนำหนังสือใหม่</t>
  </si>
  <si>
    <t xml:space="preserve">    3.6 กิจกรรมส่งเสริมการเรียนรู้ </t>
  </si>
  <si>
    <t xml:space="preserve">    (การรับชมโทรทัศน์เพื่อการศึกษา(ETV))</t>
  </si>
  <si>
    <t xml:space="preserve">   4.1 ผู้รับบริการบ้านหนังสืออัจฉริยะ กศน.</t>
  </si>
  <si>
    <t xml:space="preserve">   ตำบลเขาวิเศษ</t>
  </si>
  <si>
    <t xml:space="preserve">   นักศึกษา กศน.เขาวิเศษ ร่วมกิจกรรม กับนักศึกษา</t>
  </si>
  <si>
    <t xml:space="preserve">   กศน.นาโต๊ะหมิง อ.เมือง จ.ตรัง</t>
  </si>
  <si>
    <t xml:space="preserve">   4.2 ผู้รับบริการบ้านหนังสืออัจฉริยะ กศน.</t>
  </si>
  <si>
    <t xml:space="preserve">   ตำบลท่าสะบ้า</t>
  </si>
  <si>
    <t xml:space="preserve">   4.3 ผู้รับบริการบ้านหนังสืออัจฉริยะ กศน.</t>
  </si>
  <si>
    <t xml:space="preserve">   ตำบลวังมะปราง</t>
  </si>
  <si>
    <t xml:space="preserve">   4.4 ผู้รับบริการบ้านหนังสืออัจฉริยะ กศน.</t>
  </si>
  <si>
    <t xml:space="preserve">   ตำบลวังมะปรางเหนือ</t>
  </si>
  <si>
    <t xml:space="preserve">   4.5 ผู้รับบริการบ้านหนังสืออัจฉริยะ กศน.</t>
  </si>
  <si>
    <t xml:space="preserve">   ตำบลอ่าวตง</t>
  </si>
  <si>
    <t xml:space="preserve">   4.6  ผู้รับบริการบ้านหนังสืออัจฉริยะ ศรช.</t>
  </si>
  <si>
    <t xml:space="preserve">  5.1 ……………………………………………………………….,….</t>
  </si>
  <si>
    <t xml:space="preserve">      3.1 ...............................................................................</t>
  </si>
  <si>
    <t xml:space="preserve">      3.2 ...............................................................................</t>
  </si>
  <si>
    <t>ประจำเดือน   ธันวาคม   พ.ศ.  2557</t>
  </si>
  <si>
    <t>ศูนย์ กศน.อำเภอกันตัง</t>
  </si>
  <si>
    <t xml:space="preserve">รวมผลการดำเนินงาน ที่ผ่านมา    </t>
  </si>
  <si>
    <t xml:space="preserve">    รวม    </t>
  </si>
  <si>
    <t xml:space="preserve"> 2. ศูนย์ฝึกอาชีพชุมชน</t>
  </si>
  <si>
    <t>กศน.ตำบลกันตัง</t>
  </si>
  <si>
    <t xml:space="preserve">  1. การซ่อมแซมและดัดแปลงรูปทรงเสื้อผ้า</t>
  </si>
  <si>
    <t xml:space="preserve">  2. การดูแลผู้สูงอายุเบื้องต้น</t>
  </si>
  <si>
    <t xml:space="preserve">  3. การซ่อมกระเป๋า</t>
  </si>
  <si>
    <t>กศน.ตำบลควนธานี</t>
  </si>
  <si>
    <t xml:space="preserve">  1. การเลี้ยงไก่พื้นเมือง</t>
  </si>
  <si>
    <t xml:space="preserve">  2. การปลูกผักพืชผักเกษตรอินทรีย์ธรรมชาติ</t>
  </si>
  <si>
    <t xml:space="preserve">  3. การทำปุ๋ยชีวภาพ</t>
  </si>
  <si>
    <t>กศน.ตำบลบางหมาก</t>
  </si>
  <si>
    <t xml:space="preserve">  2. การทำผ้าบาติก</t>
  </si>
  <si>
    <t xml:space="preserve">  3. การเพาะเห็ดนางฟ้า-นางรม</t>
  </si>
  <si>
    <t xml:space="preserve">  4. การทำปุ๋ยชีวภาพ</t>
  </si>
  <si>
    <t xml:space="preserve"> </t>
  </si>
  <si>
    <t>กศน.ตำบลบางเป้า</t>
  </si>
  <si>
    <t xml:space="preserve">  1. การทำธุรกิจขนมไทย</t>
  </si>
  <si>
    <t xml:space="preserve">  2. การทำหรอบรูปวิทยาศาสตร์</t>
  </si>
  <si>
    <t xml:space="preserve">  3. การปลูกพืชผักเกษตรอินทรีย์</t>
  </si>
  <si>
    <t>กศน.ตำบลวังวน</t>
  </si>
  <si>
    <t xml:space="preserve">  1. การทำจักสานก้านจาก</t>
  </si>
  <si>
    <r>
      <t xml:space="preserve">  </t>
    </r>
    <r>
      <rPr>
        <sz val="16"/>
        <rFont val="TH SarabunPSK"/>
        <family val="2"/>
      </rPr>
      <t>2. การประดิษฐ์และแปรรูปกระดาษจาก</t>
    </r>
  </si>
  <si>
    <t xml:space="preserve">  3. การประดิษฐ์และแปรรูปกระดาษจาก</t>
  </si>
  <si>
    <t xml:space="preserve">  4. การเลี้ยงไก่พื้นเมือง</t>
  </si>
  <si>
    <t>กศน.ตำบลกันตังใต้</t>
  </si>
  <si>
    <r>
      <t xml:space="preserve">  </t>
    </r>
    <r>
      <rPr>
        <sz val="16"/>
        <rFont val="TH SarabunPSK"/>
        <family val="2"/>
      </rPr>
      <t>1. การเพาะเห็ดนางฟ้า-นางรม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</si>
  <si>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การเลี้ยงไก่พื้นเมือง</t>
    </r>
  </si>
  <si>
    <t xml:space="preserve">  3. การทำธุรกิจขนมไทย</t>
  </si>
  <si>
    <t>กศน.ตำบลโคกยาง</t>
  </si>
  <si>
    <t xml:space="preserve">  2. การเพาะเห็ดนางฟ้า-นางรม</t>
  </si>
  <si>
    <t xml:space="preserve">  3. การเลี้ยงไก่พื้นเมือง</t>
  </si>
  <si>
    <t>กศน.ตำบลคลองลุ</t>
  </si>
  <si>
    <t xml:space="preserve">  1. การเพาะเห็ดนางฟ้า-นางรม</t>
  </si>
  <si>
    <t xml:space="preserve">  2. การเลี้ยงปลาในกระชัง</t>
  </si>
  <si>
    <t>กศน.ตำบลย่านซื่อ</t>
  </si>
  <si>
    <t xml:space="preserve">  2. การทำธุรกิจขนมไทย</t>
  </si>
  <si>
    <t>กศน.ตำบลบ่อน้ำร้อน</t>
  </si>
  <si>
    <t xml:space="preserve">  2. การทำปุ๋ยชีวภาพ</t>
  </si>
  <si>
    <t xml:space="preserve">  3. การเลี้ยงปลาดุกในบ่อพลาสติก</t>
  </si>
  <si>
    <t>กศน.ตำบลบางสัก</t>
  </si>
  <si>
    <t xml:space="preserve">  2. การเลี้ยงปลาดุกในบ่อพลาสติก</t>
  </si>
  <si>
    <t>กศน.ตำบลนาเกลือ</t>
  </si>
  <si>
    <t xml:space="preserve">  2. การเลี้ยงไก่พื้นเมือง</t>
  </si>
  <si>
    <t>กศน.ตำบลเกาะลิบง</t>
  </si>
  <si>
    <t xml:space="preserve">  1. การปูกระเบื้อง</t>
  </si>
  <si>
    <t xml:space="preserve">  3. การแปรรูปอาหารทะเล</t>
  </si>
  <si>
    <t>กศน.ตำบคลองชีล้อม</t>
  </si>
  <si>
    <t xml:space="preserve">  4. การเพาะเห็ดนางฟ้า-นางรม</t>
  </si>
  <si>
    <t>ศรช.บ้านควนทองสีห์</t>
  </si>
  <si>
    <t xml:space="preserve">  2. การทำกรอบรูปวิทยาศาสตร์</t>
  </si>
  <si>
    <t>ศรช.บ้านเกาะมุกด์</t>
  </si>
  <si>
    <t xml:space="preserve">  1. การส่งเสริมสุขภาพผู้สูงอายุ</t>
  </si>
  <si>
    <t xml:space="preserve">  2. อบรมเยาวชนรุ่นใหม่ป้องกันยาเสพติด</t>
  </si>
  <si>
    <t xml:space="preserve">  1. อบรมการดูแลผู้สูงอายุและการอยู่ร่วมกับผู้สูงอายุ</t>
  </si>
  <si>
    <t xml:space="preserve">  2. อบรมการให้ความรู้เรื่องยาเสพติด</t>
  </si>
  <si>
    <t xml:space="preserve">  1. การสร้างภูมิคุ้มกันและป้องกันยาเสพติด</t>
  </si>
  <si>
    <t xml:space="preserve">  2. การอนุรักษืพลังงานและสิ่งแวดล้อม</t>
  </si>
  <si>
    <t xml:space="preserve">  3. การดูแลส่งเสริมสุขภาพจิตของตนเองและผู้สูงอายุ</t>
  </si>
  <si>
    <t xml:space="preserve">  1. การดูแลส่งเสริมสุขภาพจิตของตนเองและผู้สูงอายุ</t>
  </si>
  <si>
    <r>
      <t xml:space="preserve">  </t>
    </r>
    <r>
      <rPr>
        <sz val="16"/>
        <rFont val="TH SarabunPSK"/>
        <family val="2"/>
      </rPr>
      <t>2. อบรมการป้องกันและแก้ปัญหายาเสพติด</t>
    </r>
  </si>
  <si>
    <t xml:space="preserve">  3. กิจกรรมอนุรักษ์ป่าชายเลน</t>
  </si>
  <si>
    <r>
      <t xml:space="preserve">  </t>
    </r>
    <r>
      <rPr>
        <sz val="16"/>
        <rFont val="TH SarabunPSK"/>
        <family val="2"/>
      </rPr>
      <t>1. กิจกรรมวันเด็กแห่งชาติ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</si>
  <si>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กิจกรรมกีฬาต้านยาเสพติด</t>
    </r>
  </si>
  <si>
    <t xml:space="preserve">  3. กิจกรรมส่งเสริมและดูแลผู้สูงอายุ</t>
  </si>
  <si>
    <t xml:space="preserve">  2. การส่งเสริมประชาธิปไตย</t>
  </si>
  <si>
    <t xml:space="preserve">  1. กิจกรรมให้ความรู้เรื่องยาเสพติด</t>
  </si>
  <si>
    <t xml:space="preserve">  2. อบรมให้ความรู้ สุขภาพอนามัยให้เยาวชน</t>
  </si>
  <si>
    <t xml:space="preserve">  1. อบรมป้องกันยาเสพติด</t>
  </si>
  <si>
    <t xml:space="preserve">  2. อบรมผู้สูงอายุ</t>
  </si>
  <si>
    <t xml:space="preserve">  3. อบรมทักษะการเล่นตะกร้อ</t>
  </si>
  <si>
    <t xml:space="preserve">  1. ส่งเสริมวัยรุ่นยุคใหม่ไม่ท้องก่อนวัย</t>
  </si>
  <si>
    <t xml:space="preserve">  1. กิจกรรมการตรวจสุขภาพและการดูแลผู้สูงอายุ</t>
  </si>
  <si>
    <t xml:space="preserve">  2. กิจกรรมการสร้างภูมิคุ้มกันและการป้องกันยาเสพติด</t>
  </si>
  <si>
    <t xml:space="preserve">  2. กิจกรรมอบรมพัฒนาคุณภาพเด็กและครอบครัว</t>
  </si>
  <si>
    <t xml:space="preserve">  2. ให้ความรู้เรื่องยาเสพติด</t>
  </si>
  <si>
    <t xml:space="preserve">  2. การอนุรักษ์พลังงานและสิ่งแวดล้อม</t>
  </si>
  <si>
    <t xml:space="preserve">  3. การดูแลส่งเสริมสุขภาพผู้สูงอายุ</t>
  </si>
  <si>
    <t xml:space="preserve">  1. กิจกรรมรักษ์พลังงานและสิ่งแวดล้อม</t>
  </si>
  <si>
    <t xml:space="preserve">  2. อบรมการเสริมสร้างค่านิยมหลัก 12 ประการ</t>
  </si>
  <si>
    <t xml:space="preserve">  3. การส่งเสริมประเพณีและวัฒนธรรม</t>
  </si>
  <si>
    <t xml:space="preserve">  1. อบรมการส่งเสริมคุณธรรมค่านิยมหลัก 12 ประการ</t>
  </si>
  <si>
    <t xml:space="preserve">  3. การศึกษาดูงานแหล่งเรียนรู้ในกลุ่มผู้สูงอายุ</t>
  </si>
  <si>
    <t xml:space="preserve">  4. การทำผ้ามัดย้อม</t>
  </si>
  <si>
    <t xml:space="preserve">  5. การทำดอกไม้จากกระดาษจาก</t>
  </si>
  <si>
    <t xml:space="preserve">  1. การส่งเสริมคุณธรรมค่านิยมหลัก 12 ประการ</t>
  </si>
  <si>
    <t xml:space="preserve">  2. อบรมการดูแลสุขภาพกายจิตให้กับเยาวชนและประชาชน</t>
  </si>
  <si>
    <t xml:space="preserve">  3. กิจกรรมแสดงออกความจงรักภักดีและพัฒนาชุมชน</t>
  </si>
  <si>
    <t xml:space="preserve">  1. ส่งเสริมคุณธรรม จริยธรรม ค่านิยม 12 ประการ</t>
  </si>
  <si>
    <r>
      <t xml:space="preserve">  </t>
    </r>
    <r>
      <rPr>
        <sz val="16"/>
        <rFont val="TH SarabunPSK"/>
        <family val="2"/>
      </rPr>
      <t>2. การแปรรูปกระดาษจาก</t>
    </r>
  </si>
  <si>
    <t xml:space="preserve">  3. กิจกรรมแสดงความภักดีและพัฒนาชุมชนตำบลวังวน</t>
  </si>
  <si>
    <r>
      <t xml:space="preserve">  </t>
    </r>
    <r>
      <rPr>
        <sz val="16"/>
        <rFont val="TH SarabunPSK"/>
        <family val="2"/>
      </rPr>
      <t>1. กิจกรรมแสดงความภักดีและพัฒนาชุมชนตำบลกันตังใต้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</si>
  <si>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ส่งเสริมคุณธรรม จริยธรรม ค่านิยม 12 ประการ</t>
    </r>
  </si>
  <si>
    <t xml:space="preserve">  1. การทำผ้าบาติก</t>
  </si>
  <si>
    <t xml:space="preserve">  2. ส่งเสริมคุณธรรม จริยธรรม ค่านิยม 12 ประการ</t>
  </si>
  <si>
    <t xml:space="preserve">  3. การทำหมี่ทรงเครื่อง</t>
  </si>
  <si>
    <t xml:space="preserve">  2. การสร้างเสริมคุณธรรม ค่านิยม 12 ประการ</t>
  </si>
  <si>
    <t xml:space="preserve">  3. อบรมการทำผ้าบาติก</t>
  </si>
  <si>
    <t xml:space="preserve">  2. การอนุรักษ์วัฒนธรรมประเพณี และกิจกรรมวันสำคัญฯ</t>
  </si>
  <si>
    <t xml:space="preserve">  1. จัดกิจกรรมเสวนาคุณธรรม 12 ประการ</t>
  </si>
  <si>
    <t xml:space="preserve">  2. จัดสอนการทำดอกไม้ใบเตย</t>
  </si>
  <si>
    <t xml:space="preserve">  1. กิจกรรมอบรมผู้สูงอายุ</t>
  </si>
  <si>
    <t xml:space="preserve">  1. อบรมความรู้เรื่องภาษาอังกฤษเพื่อการสื่อสาร</t>
  </si>
  <si>
    <t xml:space="preserve">  1. อบรมร่วมใจแสดงความจงรักภักดีฯ</t>
  </si>
  <si>
    <t xml:space="preserve">  3. กิจกรรมมัคคุเทศน์น้อย</t>
  </si>
  <si>
    <t xml:space="preserve">  4. กิจกรรมวันสำคัญทางศาสนา</t>
  </si>
  <si>
    <t xml:space="preserve">  2. กิจกรรมแสดงความจงรักภักดีฯ</t>
  </si>
  <si>
    <t xml:space="preserve">  3. กิจกรรมแสดงความภักดีและพัฒนาชุมชน</t>
  </si>
  <si>
    <t xml:space="preserve">  1. อบรมมัคคุเทศน์</t>
  </si>
  <si>
    <t xml:space="preserve">  3. อบรมการดูแลสุขภาพกายจิตให้เยาวชนและประชาชน</t>
  </si>
  <si>
    <t xml:space="preserve">  4. กิจกรรมแสดงความจงรักภักดีและพัฒนาชุมชน</t>
  </si>
  <si>
    <t xml:space="preserve">  1. พัฒนาแหล่งเรียนรู้ตามหลักปรัชญาเศรษฐกิจพอเพียง</t>
  </si>
  <si>
    <t xml:space="preserve">  2. อบรมบัญชีรายรับ-รายจ่าย</t>
  </si>
  <si>
    <t xml:space="preserve">  3. บ้านสวยด้วยพืชปลอดสารพิษ</t>
  </si>
  <si>
    <t xml:space="preserve">  4. อบรมหลักสูตรปรัชญาของเศรษฐกิจพอเพียงในครัวเรือน</t>
  </si>
  <si>
    <t xml:space="preserve">  1. การทำปุ๋ยน้ำหมักชีวภาพ</t>
  </si>
  <si>
    <t xml:space="preserve">  3. อบรมการปลูกผักปลอดสารพิษ</t>
  </si>
  <si>
    <t xml:space="preserve">  4. ศึกษาดูงานแหล่งเรียนรู้เศรษฐกิจพอเพียง</t>
  </si>
  <si>
    <t xml:space="preserve">  1. อบรมบัญชีครัวเรือน</t>
  </si>
  <si>
    <t xml:space="preserve">  2. การปลูกผักปลอดสารพิษ</t>
  </si>
  <si>
    <t xml:space="preserve">  3. ศึกษาดูงานแหล่งเรียนรู้เศรษฐกิจพอเพียง</t>
  </si>
  <si>
    <t xml:space="preserve">  1. การปลูกผักปลอดสารพิษ</t>
  </si>
  <si>
    <r>
      <t xml:space="preserve">  </t>
    </r>
    <r>
      <rPr>
        <sz val="16"/>
        <rFont val="TH SarabunPSK"/>
        <family val="2"/>
      </rPr>
      <t>2. การอบรมบัญชีรายรับรายจ่าย</t>
    </r>
  </si>
  <si>
    <r>
      <t xml:space="preserve">  </t>
    </r>
    <r>
      <rPr>
        <sz val="16"/>
        <rFont val="TH SarabunPSK"/>
        <family val="2"/>
      </rPr>
      <t>1. ศึกษาดูงานแหล่งเรียนรู้เศรษฐกิจพอเพียง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</si>
  <si>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อบรมบัญชีครัวเรือน</t>
    </r>
  </si>
  <si>
    <t xml:space="preserve">  3. การปลูกผักปลอดสารพิษ</t>
  </si>
  <si>
    <t xml:space="preserve">  2. การทำบัญชีครัวเรือน</t>
  </si>
  <si>
    <t xml:space="preserve">  1. ศึกษาดูงานแหล่งเรียนรู้เศรษฐกิจพอเพียง</t>
  </si>
  <si>
    <t xml:space="preserve">  2. การทำปุ๋ยหมักชีวภาพ</t>
  </si>
  <si>
    <t xml:space="preserve">  3. การทำบัญชีรายรับ รายจ่าย</t>
  </si>
  <si>
    <t xml:space="preserve">  2. อบรมบัญชีครัวเรือน</t>
  </si>
  <si>
    <t xml:space="preserve">  1. การปลูกผักสวนครัวรั้วกินได้</t>
  </si>
  <si>
    <t xml:space="preserve">  2. ปลูกผักปลอดสารพิษ</t>
  </si>
  <si>
    <t xml:space="preserve">  3. อบรมบัยชีครัวเรือน</t>
  </si>
  <si>
    <t xml:space="preserve">  1. กิจกรรมจัดทำกระชังหรือธนาคารปูมาไข่นอกกระดอง</t>
  </si>
  <si>
    <t xml:space="preserve">  3. อบรมบัญชีครัวเรือน</t>
  </si>
  <si>
    <t xml:space="preserve">    3.1 ห้องสมุดเคลื่อนที่</t>
  </si>
  <si>
    <t xml:space="preserve">    3.2 ความรู้สู่ประตูบ้าน</t>
  </si>
  <si>
    <t xml:space="preserve">    3.3 บริการอินเทอร์เน็ต</t>
  </si>
  <si>
    <t xml:space="preserve">  1. จัดนิทรรศการวันสำคัญ</t>
  </si>
  <si>
    <t xml:space="preserve">  2. ส่งเสริมความรู้สู่ประตูอาเซียน</t>
  </si>
  <si>
    <t xml:space="preserve">  3. กิจกรรมส่งเสริมการอ่านในกศน.ตำบล</t>
  </si>
  <si>
    <t xml:space="preserve">  4. กิจกรรมส่งเสริมการอ่านเคลื่อนที่ภายในตำบล</t>
  </si>
  <si>
    <t xml:space="preserve">  5. จัดมุมรัการอ่านในสถานประกอบการ</t>
  </si>
  <si>
    <t xml:space="preserve">  1. ส่งเสริมการอ่านเคลื่อนที่</t>
  </si>
  <si>
    <t xml:space="preserve">  2. ส่งเสริมการอ่านใน รพ.สต.ควนธานี</t>
  </si>
  <si>
    <t xml:space="preserve">  3. ส่งเสริมการอ่านบ้านครู กศน.ตำบล</t>
  </si>
  <si>
    <t xml:space="preserve">  4. ส่งเสริมการอ่านใน กศน.ตำบล</t>
  </si>
  <si>
    <t xml:space="preserve">  1. ส่งเสริมการอ่านใน กศน.ตำบล</t>
  </si>
  <si>
    <t xml:space="preserve">  2. ส่งเสริมการอ่านในบ้านครู กศน.ตำบล</t>
  </si>
  <si>
    <t xml:space="preserve">  3. มุมหนังสือประจำหมู่บ้าน</t>
  </si>
  <si>
    <t xml:space="preserve">  4. มุมหนังสือใน รพ.สต.บ้านตะคียนหลบฟ้า</t>
  </si>
  <si>
    <t xml:space="preserve">  1. ส่งเสริมการอ่านภายใน กศน.ตำบล</t>
  </si>
  <si>
    <t xml:space="preserve">  2. จัดนิทรรศการส่งเสริมความรู้สู่ประตูอาเซียน</t>
  </si>
  <si>
    <t xml:space="preserve">  3. จัดการอ่านเคลื่อนที่</t>
  </si>
  <si>
    <t xml:space="preserve">  4. จัดมุมรักการอ่านใน รพ.สต.บางเป้า</t>
  </si>
  <si>
    <t xml:space="preserve">  2. ส่งเสริมการอ่านบ้าน ครู กศน.</t>
  </si>
  <si>
    <t xml:space="preserve">  3. ส่งเสริมความรู้สู่ประชาคมอาเซียน</t>
  </si>
  <si>
    <t xml:space="preserve">  4. มุมรักการอ่านใน รพ.สต.วังวน</t>
  </si>
  <si>
    <t xml:space="preserve">  5. ส่งเสริมการอ่านชุมชนรักการอ่านบ้านนายยอดทอง</t>
  </si>
  <si>
    <t xml:space="preserve">  2. ส่งเสริมการอ่านบ้านครู กศน.ตำบล</t>
  </si>
  <si>
    <t xml:space="preserve">  4. ส่งเสริมการอ่านเคลื่อนที่</t>
  </si>
  <si>
    <t xml:space="preserve">  2. ส่งเสริมการอ่านเคลื่อนที่</t>
  </si>
  <si>
    <t xml:space="preserve">  3. ส่งเสริมการอ่านใน อบต.โคกยาง</t>
  </si>
  <si>
    <t xml:space="preserve">  4. ส่งเสริมการอ่านที่บ้านครู กศน.</t>
  </si>
  <si>
    <t xml:space="preserve">  1. อำเภอยิ้มเคลื่อนที่</t>
  </si>
  <si>
    <t xml:space="preserve">  2. มุมส่งเสริมการอ่านใน กศน.ตำบล</t>
  </si>
  <si>
    <t xml:space="preserve">  3. มุมส่งเสริมการอ่านใน รพ.สต.บ้านคลองลุ</t>
  </si>
  <si>
    <t xml:space="preserve">  4. มุมหนังสือบ้านครู</t>
  </si>
  <si>
    <t xml:space="preserve">  5. กิจกรรมส่งเสริมความรู้ประชาคมอาเซียน</t>
  </si>
  <si>
    <t xml:space="preserve">  1. ส่งเสริมการอ่านกิจกรรมอำเภอยิ้ม</t>
  </si>
  <si>
    <t xml:space="preserve">  2. ส่งเสริมการอ่านใน กศน.ตำบล</t>
  </si>
  <si>
    <t xml:space="preserve">  3. มุมหนังสือใน รพ.สต.ตำบลย่านซื่อ</t>
  </si>
  <si>
    <t xml:space="preserve">  4. มุมส่งเสริมการอ่านบ้านครู กศน.ตำบล</t>
  </si>
  <si>
    <t xml:space="preserve">  2. ส่งเสริมการอ่านใน วนอุทยานบ่อน้ำร้อน</t>
  </si>
  <si>
    <t xml:space="preserve">  3. ส่งเสริมการอ่านใน รพ.สต.บ่อน้ำร้อน</t>
  </si>
  <si>
    <t xml:space="preserve">  4. จัดกิจกรรมการอ่านเคลื่อนที่</t>
  </si>
  <si>
    <t xml:space="preserve">  5. ส่งเสริมการอ่านใน อบต.</t>
  </si>
  <si>
    <t xml:space="preserve">  6. จัดกิจกรรมส่งเสริมการอ่านในศูนย์พัฒนาเด็กเล็ก 3 แห่ง</t>
  </si>
  <si>
    <t xml:space="preserve">  1. ส่งเสริมการอ่านใน กศน.ตำบลบางสัก</t>
  </si>
  <si>
    <t xml:space="preserve">  2. ส่งเสริมการอ่านในสถานประกอบการ</t>
  </si>
  <si>
    <t xml:space="preserve">  3. ส่งเสริมการอ่านอำเภอยิ้มเคลื่อนที่</t>
  </si>
  <si>
    <t xml:space="preserve">  1. ส่งเสริมการอ่านใน กศน.ตำบลนาเกลือ</t>
  </si>
  <si>
    <t xml:space="preserve">  2. ส่งเสริมการอ่านบ้านครู กศน.ตำบลนาเกลือ</t>
  </si>
  <si>
    <t xml:space="preserve">  2. มุมรักการอ่านใน รพ.สต.</t>
  </si>
  <si>
    <t xml:space="preserve">  3. จัดนิทรรศการส่งเสริมความรู้ประชาคมอาเซียน</t>
  </si>
  <si>
    <t>กศน.ตำบลคลองชีล้อม</t>
  </si>
  <si>
    <r>
      <t xml:space="preserve">  </t>
    </r>
    <r>
      <rPr>
        <sz val="16"/>
        <rFont val="TH SarabunPSK"/>
        <family val="2"/>
      </rPr>
      <t>1. อำเภอยิ้มเคลื่อนที่</t>
    </r>
  </si>
  <si>
    <t xml:space="preserve">  2. ส่งเสริมการอ่านใน รพ.สต.</t>
  </si>
  <si>
    <t xml:space="preserve">  3. ส่งเสริมการอ่าน กศน.ตำบล</t>
  </si>
  <si>
    <t xml:space="preserve">  1. จัดนิทรรศการส่งเสริมความรู้ประชาคมอาเซียน</t>
  </si>
  <si>
    <t xml:space="preserve">  2. จัดกิจกรรมการอ่านเคลื่อนที่</t>
  </si>
  <si>
    <t xml:space="preserve">  3. จัดมุมรักการอ่านใน รพ.สต.</t>
  </si>
  <si>
    <t xml:space="preserve">  1. หมู่ 1 บ้านเกาะยาว</t>
  </si>
  <si>
    <t xml:space="preserve">  2. หมู่ 4 บ้านนาใน</t>
  </si>
  <si>
    <t xml:space="preserve">  3. หมู่ 5 บ้านบินหยี</t>
  </si>
  <si>
    <t xml:space="preserve">  4. หมู่ 6 บ้านบางหมากน้อย</t>
  </si>
  <si>
    <t xml:space="preserve">  1. บ้านหนังสืออัจฉริยะหมู่ 2 บ้านพรุใหญ่</t>
  </si>
  <si>
    <t xml:space="preserve">  2. บ้านหนังสืออัจฉริยะหมู่ 4 บ้านโต๊ะเมือง</t>
  </si>
  <si>
    <t xml:space="preserve">  3. บ้านหนังสืออัจฉริยะหมู่ 6 บ้านตะเคียนหลบฟ้า</t>
  </si>
  <si>
    <t xml:space="preserve">  1. บ้านหนังสืออัจฉริยะหมู่ที่ 5 บ้านป่าเตียว</t>
  </si>
  <si>
    <t xml:space="preserve">  1. บ้านหนังสืออัจฉริยะหมู่ที่ 1 บ้านท่าเรือ</t>
  </si>
  <si>
    <t xml:space="preserve">  2. บ้านหนังสืออัจฉริยะหมู่ที่ 2 บ้านห้วยลึก</t>
  </si>
  <si>
    <t xml:space="preserve">  3. บ้านหนังสืออัจฉริยะหมู่ที่ 4 บ้านปาแต</t>
  </si>
  <si>
    <t xml:space="preserve">  1. หมู่ 1 บ้านท่าเรือ</t>
  </si>
  <si>
    <t xml:space="preserve">  2. หมู่ 2 บ้านควนมอง</t>
  </si>
  <si>
    <t xml:space="preserve">  3. หมู่ 4 บ้านเกาะคียม</t>
  </si>
  <si>
    <r>
      <t xml:space="preserve">  </t>
    </r>
    <r>
      <rPr>
        <sz val="16"/>
        <rFont val="TH SarabunPSK"/>
        <family val="2"/>
      </rPr>
      <t>1. หมู่ที่ 2 บ้านโคกยาง</t>
    </r>
  </si>
  <si>
    <r>
      <t xml:space="preserve">  </t>
    </r>
    <r>
      <rPr>
        <sz val="16"/>
        <rFont val="TH SarabunPSK"/>
        <family val="2"/>
      </rPr>
      <t>2. หมู่ที่ 3 บ้านยะหรม</t>
    </r>
  </si>
  <si>
    <r>
      <t xml:space="preserve">  </t>
    </r>
    <r>
      <rPr>
        <sz val="16"/>
        <rFont val="TH SarabunPSK"/>
        <family val="2"/>
      </rPr>
      <t>3. หมู่ที่ 5 บ้านหนองเหม้า</t>
    </r>
  </si>
  <si>
    <r>
      <t xml:space="preserve">  </t>
    </r>
    <r>
      <rPr>
        <sz val="16"/>
        <rFont val="TH SarabunPSK"/>
        <family val="2"/>
      </rPr>
      <t>4. หมู่ที่ 6 บ้านสว่างคีรี</t>
    </r>
  </si>
  <si>
    <t xml:space="preserve">  1. บ้านหนังสืออัจฉริยะหมู่ 1 บ้านทอญหาร</t>
  </si>
  <si>
    <t xml:space="preserve">  2. บ้านหนังสืออัจฉริยะหมู่ 4 บ้านนาเหนือ</t>
  </si>
  <si>
    <t xml:space="preserve">  3. บ้านหนังสืออัจฉริยะหมู่ 6 บ้านคลองเคียน</t>
  </si>
  <si>
    <t xml:space="preserve">  1. หมู่ 1 บ้านโคกทราย</t>
  </si>
  <si>
    <t xml:space="preserve">  2. หมู่ 4 บ้านทุ่งอิฐ</t>
  </si>
  <si>
    <r>
      <t xml:space="preserve">  </t>
    </r>
    <r>
      <rPr>
        <sz val="16"/>
        <rFont val="TH SarabunPSK"/>
        <family val="2"/>
      </rPr>
      <t>1. ส่งเสริมการอ่าน แจกแว่นสายตาผู้สูงอายุ หมู่ 2</t>
    </r>
  </si>
  <si>
    <t xml:space="preserve">  2. ส่งเสริมการอ่าน แจกแว่นสายตาผู้สูงอายุ หมู่ 6</t>
  </si>
  <si>
    <t xml:space="preserve">  3. ส่งเสริมการอ่าน แจกแว่นสายตาผู้สูงอายุ หมู่ 4</t>
  </si>
  <si>
    <t xml:space="preserve">  4. ส่งเสริมการอ่าน แจกแว่นสายตาผู้สูงอายุ หมู่ 7</t>
  </si>
  <si>
    <t xml:space="preserve">  1. บ้านหนังสืออัจฉริยะหมู่ที่ 1 บ้านบางสัก</t>
  </si>
  <si>
    <t xml:space="preserve">  2. บ้านหนังสืออัจฉริยะหมู่ที่ 2 บ้านบางสัก</t>
  </si>
  <si>
    <t xml:space="preserve">  3. บ้านหนังสืออัจฉริยะหมู่ที่ 3 บ้านควนตุ้งกู</t>
  </si>
  <si>
    <t xml:space="preserve">  1. บ้านหนังสืออัจฉริยะบ้านนาเกลือเหนือ</t>
  </si>
  <si>
    <t xml:space="preserve">  2. บ้านหนังสืออัจฉริยะบ้านนาเกลือใต้</t>
  </si>
  <si>
    <t xml:space="preserve">  3. บ้านหนังสืออัจฉริยะบ้านท่าโต๊ะเมฆ</t>
  </si>
  <si>
    <t xml:space="preserve">  1. บ้านหนังสืออัจฉริยะบ้านหาดยาว</t>
  </si>
  <si>
    <t xml:space="preserve">  3. บ้านหนังสืออัจฉริยะบ้านโคกสะท้อน</t>
  </si>
  <si>
    <t xml:space="preserve">  4. บ้านหนังสืออัจฉริยะบ้านทรายแก้ว</t>
  </si>
  <si>
    <t xml:space="preserve">  1. บ้านหนังสืออัจฉริยะหมู่ที่ 1 บ้านหนองเสม็ด</t>
  </si>
  <si>
    <t xml:space="preserve">  2. บ้านหนังสืออัจฉริยะหมู่ที่ 3 บ้านคลองชีล้อม</t>
  </si>
  <si>
    <t xml:space="preserve">  3. บ้านหนังสืออัจฉริยะหมู่ที่ 4 บ้านป่ากอ</t>
  </si>
  <si>
    <t xml:space="preserve">  1. บ้านหนังสืออัจฉริยะบ้านแหลมม่วง</t>
  </si>
  <si>
    <t xml:space="preserve">  2. บ้านหนังสืออัจฉริยะบ้านควนทองสีห์</t>
  </si>
  <si>
    <t xml:space="preserve">  1. บ้านหนังสืออัจฉริยะบ้านมดตะนอย</t>
  </si>
  <si>
    <t xml:space="preserve">     1. โครงการอบรมคุณธรรม จริยธรรม </t>
  </si>
  <si>
    <t xml:space="preserve">     2. โครงการศีลธรรมเพื่อพัฒนาคุณภาพชีวิต</t>
  </si>
  <si>
    <t xml:space="preserve">     3. โครงการอนุรักษ์ทรัพยากรธรรมชาติและสิ่งแวดล้อม</t>
  </si>
  <si>
    <t>ประจำเดือน ธันวาคม   พ.ศ. 2557</t>
  </si>
  <si>
    <t>กศน.อำเภอหาดสำราญ</t>
  </si>
  <si>
    <t xml:space="preserve">    1.1 ตำบลบ้าหวี</t>
  </si>
  <si>
    <t xml:space="preserve">    1.2 ตำบลตะเสะ</t>
  </si>
  <si>
    <t xml:space="preserve">    1.3 ตำบลหาดสำราญ</t>
  </si>
  <si>
    <t>2. ศูนย์ฝึกอาชีพชุมชน</t>
  </si>
  <si>
    <t>จัดสรรตามความหนาแน่นของประชากร</t>
  </si>
  <si>
    <t>จัดสรรตามจำนวน กศน.ตำบล</t>
  </si>
  <si>
    <t xml:space="preserve">    2.1 เลี้ยงไก่พื้นเมือง (ม.4 บ้าหวี)</t>
  </si>
  <si>
    <t xml:space="preserve">    2.2 เครื่องแกง (ม.2 บ้าหวี)</t>
  </si>
  <si>
    <t xml:space="preserve">    2.3 เลี้ยงไก่พื้นเมือง (ม.3 ตะเสะ)</t>
  </si>
  <si>
    <t xml:space="preserve">    2.4 ตัดผมชาย (ม.2 ตะเสะ)</t>
  </si>
  <si>
    <t xml:space="preserve">    2.5 เพาะเห็ดนางฟ้า-นางรม (ม.3 หาดสำราญ)</t>
  </si>
  <si>
    <t xml:space="preserve">    2.6 พันลวดรับถ้วยน้ำนาง(ม.3 หาดสำราญ)</t>
  </si>
  <si>
    <t xml:space="preserve">    2.7 ศึกษาดูงานอาชีพ</t>
  </si>
  <si>
    <t xml:space="preserve">     3.1 เยาวชนรุ่นใหม่ ร่วมใจต้านภัยยาเสพติด                     (14 ม.ค. 58)</t>
  </si>
  <si>
    <t xml:space="preserve">     3.2 สร้างเสริมสุขภาพ รู้เท่าทันไข้เลือดออก                      (15 ม.ค. 58)</t>
  </si>
  <si>
    <t xml:space="preserve">    4.1 การทำน้ำสมุนไพร ตะเสะ (15 ธ.ค. 57)</t>
  </si>
  <si>
    <t xml:space="preserve">    4.2 การทำขนมจีบ หาดสำราญ (15 ธ.ค. 57)</t>
  </si>
  <si>
    <t xml:space="preserve">    4.3 การทำโรตีกรอบ บ้าหวี (15 ธ.ค. 57)</t>
  </si>
  <si>
    <t xml:space="preserve">    4.4 ส่งเสริมคุณธรรม จริยธรรม นำสามัคคี กศน.น้องพี่ ร่วมสืบสานเทศกาลปีใหม่ 2558 (25 ธ.ค. 57)</t>
  </si>
  <si>
    <t xml:space="preserve">    4.5 แข่งขันกีฬาปรองดองสมานฉันท์                           สานสัมพันธ์สามตำบล</t>
  </si>
  <si>
    <t xml:space="preserve">    5.1 ปลูกผักสวนครัวรั้วกินได้ (ต.บ้าหวี)</t>
  </si>
  <si>
    <t xml:space="preserve">    5.2 ปลูกผักสวนครัวรั้วกินได้ (ต.ตะเสะ)</t>
  </si>
  <si>
    <t xml:space="preserve">    5.3 การทำบัญชีครัวเรือน (บ้าหวี ,ตะเสะ ,หาดสำราญ)</t>
  </si>
  <si>
    <t xml:space="preserve">    5.4 การปลูกสมุนไพรใกล้ตัว (ต.หาดสำราญ)</t>
  </si>
  <si>
    <t xml:space="preserve">    5.5 การทำวุ้นในลูกมะพร้าว (ต.บ้าหวี)</t>
  </si>
  <si>
    <t xml:space="preserve">    6.1 โภชนาการและทดสอบสมรรถภาพผู้สูงอายุ </t>
  </si>
  <si>
    <t xml:space="preserve">    7.1 กลุ่มน้ำหนาว (วริยา)</t>
  </si>
  <si>
    <t xml:space="preserve">    7.2 กลุ่มน้ำใจ (วิทยา)</t>
  </si>
  <si>
    <t xml:space="preserve">    7.3 กลุ่มน้ำเย็น (เชาวลา)</t>
  </si>
  <si>
    <t xml:space="preserve">    7.4 กลุ่มน้ำใส (ทิพวรรณ)</t>
  </si>
  <si>
    <t xml:space="preserve">    7.5 กลุ่มน้ำหนึ่ง (กันต์ภัสสร)</t>
  </si>
  <si>
    <t xml:space="preserve">    3.1 มุมหนังสือน่าอ่านสถานที่ราชการ (โรงพัก)</t>
  </si>
  <si>
    <t xml:space="preserve">    3.2 มุมหนังสือน่าอ่านสถานที่ราชการ (โรงพยาบาล)</t>
  </si>
  <si>
    <t xml:space="preserve">    3.3 นิทรรศการวันสำคัญ</t>
  </si>
  <si>
    <t xml:space="preserve">    3.4 กิจกรรมวันเด็ก</t>
  </si>
  <si>
    <t xml:space="preserve">    3.5 อาสาสมัครรักการอ่าน</t>
  </si>
  <si>
    <t xml:space="preserve">    3.6 ความรู้สู่ชุมชน (รถโมบายเคลื่อนที่)</t>
  </si>
  <si>
    <t xml:space="preserve">    3.7 วันรักการอ่าน 2 เม.ย.</t>
  </si>
  <si>
    <t xml:space="preserve">    3.8 ส่งเสริมการอ่านศูนย์พัฒนาเด็กเล็ก</t>
  </si>
  <si>
    <t xml:space="preserve">    3.9 ส่งเสริมการอ่านนักศึกษาพิการ</t>
  </si>
  <si>
    <t>กศน.ตำบลบ้าหวี</t>
  </si>
  <si>
    <t xml:space="preserve">   1. มุมหนังสือ กศน.ตำบล</t>
  </si>
  <si>
    <t xml:space="preserve">   2. มุมน่ารู้ต่างๆใน กศน.ตำบล</t>
  </si>
  <si>
    <t xml:space="preserve">   3. กิจกรรมวันเด็ก</t>
  </si>
  <si>
    <t>กศน.ตำบลตะเสะ</t>
  </si>
  <si>
    <t>กศน.ตำบลหาดสำราญ</t>
  </si>
  <si>
    <t xml:space="preserve">  5.1 บ้านนาเกาะสัก ม.4 บ้าหวี</t>
  </si>
  <si>
    <t xml:space="preserve">  5.2 บ้านในทอน ม.3 บ้าหวี</t>
  </si>
  <si>
    <t xml:space="preserve">  5.3 บ้านนาชุมเห็ด ม.2 ตะเสะ</t>
  </si>
  <si>
    <t xml:space="preserve">  5.4 บ้านโคกออก ม.6 ตะเสะ</t>
  </si>
  <si>
    <t xml:space="preserve">  5.5 บ้านนาควน ม.5 ตะเสะ</t>
  </si>
  <si>
    <t xml:space="preserve">  5.6 บ้านตะเสะ ม.4 ตะเสะ</t>
  </si>
  <si>
    <t xml:space="preserve">  5.7 บ้านปันรักษ์ ม.5 หาดสำราญ</t>
  </si>
  <si>
    <t xml:space="preserve">  5.8 บ้านท่าโตบ ม.7 หาดสำราญ</t>
  </si>
  <si>
    <t xml:space="preserve">  5.9 บ้านโคกออก ม.8 หาดสำราญ</t>
  </si>
  <si>
    <t xml:space="preserve">  5.10 บ้านควนล้อน ม.9 หาดสำราญ</t>
  </si>
  <si>
    <t xml:space="preserve">  5.11 บ้านปากปรนท่าตก ม.11 หาดสำราญ</t>
  </si>
  <si>
    <t xml:space="preserve">    2.1 ภาคเรียนที่ 2/2557</t>
  </si>
  <si>
    <t xml:space="preserve">    2.2 ภาคเรียนที่ 1/2558</t>
  </si>
  <si>
    <t xml:space="preserve">      3.1 ปฐมนิเทศ (4-20 พ.ย. 57)</t>
  </si>
  <si>
    <t xml:space="preserve">      3.2 ปรับพื้นฐานวิชาการ (24 พ.ย. 57)</t>
  </si>
  <si>
    <t xml:space="preserve">      3.3 ค่ายค่านิยม 12 ประการ (11 - 12 ธ.ค. 57)</t>
  </si>
  <si>
    <t xml:space="preserve">      3.4 เสริมสร้างค่านิยมด้วยการปลูกป่า                        (23 - 24 ธ.ค. 57)</t>
  </si>
  <si>
    <t xml:space="preserve">      3.5 ค่ายอาสายุวกาชาด (19 - 21 ธ.ค. 57)</t>
  </si>
  <si>
    <t xml:space="preserve">      3.8 เติมเต็มความรู้ก่อนสอบ </t>
  </si>
  <si>
    <t xml:space="preserve">      3.9 ชุมนุมอาสายุวกาชาด จ.ชลบุรี</t>
  </si>
  <si>
    <t xml:space="preserve">       ภาคเรียนที่ 2/2557</t>
  </si>
  <si>
    <t xml:space="preserve">       ภาคเรียนที่ 1/2558</t>
  </si>
  <si>
    <t>สรุปผลการดำเนินงานตามกิจกรรม / โครงการ ประจำปีงบประมาณ 2557</t>
  </si>
  <si>
    <t>ประจำเดือน  ธันวาคม    พ.ศ.2557</t>
  </si>
  <si>
    <t>ศูนย์การศึกษานอกระบบและการศึกษาตามอัธยาศัยอำเภอเมืองตรัง</t>
  </si>
  <si>
    <t>ผลการดำเนินการเดือนนี้      (ธ.ค.57)</t>
  </si>
  <si>
    <t xml:space="preserve">รวมผลการดำเนินงาน        </t>
  </si>
  <si>
    <t>แผนงาน : สร้างและกระจายโอกาสทางการศึกษาให้ทั่วถึงและเป็นธรรม</t>
  </si>
  <si>
    <t>ผลผลิตที่ 4 ผู้รับบริการการศึกษานอกระบบ</t>
  </si>
  <si>
    <t xml:space="preserve">    2.1 โครงการศูนย์ฝึกอาชีพเพื่อการมีงานทำ กศน.อำเภอเมืองตรัง</t>
  </si>
  <si>
    <t xml:space="preserve">    2.2 โครงการศูนย์อาเซี่ยนศึกษา กศน.อำเภอเมืองตรัง</t>
  </si>
  <si>
    <t>.</t>
  </si>
  <si>
    <t xml:space="preserve">   3.1 โครงการจัดการศึกษาเพื่อพัฒนาทักษะชีวิต</t>
  </si>
  <si>
    <t xml:space="preserve">    4.1 โครงการจัดการศึกษาเพื่อพัฒนาสังคมและชุมชน</t>
  </si>
  <si>
    <t xml:space="preserve">     5.1 โครงการจัดกระบวนการเรียนรู้ตามหลักปรัชญาเศรษฐกิจพอเพียง</t>
  </si>
  <si>
    <t>ผลผลิตที่ 5  ผู้รับบริการการศึกษาตามอัธยาศัย</t>
  </si>
  <si>
    <t>ประกอบด้วย ห้องสมุด +กศน.ตำบล+บ้านหนังสือ</t>
  </si>
  <si>
    <t>กิจกรรมห้องสมุดประชาชนอำเภอเมืองตรัง</t>
  </si>
  <si>
    <t xml:space="preserve">    3.1 กิจกรรมเทิดพระเกียรติ</t>
  </si>
  <si>
    <t xml:space="preserve">    3.2 กิจกรรมวันเด็กแห่งชาติ</t>
  </si>
  <si>
    <t xml:space="preserve">    3.3 กิจกรรมส่งเสริมการเรียนรู้ในวันสำคัญ(วันรักการอ่าน วันภาษาไทย)</t>
  </si>
  <si>
    <t xml:space="preserve">    3.4 กิจกรรมอาสาสมัครส่งเสริมการอ่าน</t>
  </si>
  <si>
    <t xml:space="preserve">    3.5 กิจกรรมแนะนำหนังสือใหม่</t>
  </si>
  <si>
    <t xml:space="preserve">    3.6 กิจกรรมจัดนิทรรศการา มุมส่งเสริมการเรียนรู้,มุนเฉลิมพระเกียรติ, มุม สคบ.</t>
  </si>
  <si>
    <t xml:space="preserve">    3.7 กิจกรรมส่งเสริมการใช้อินเตอร์เน็ต</t>
  </si>
  <si>
    <t xml:space="preserve">    3.8 กิจกรรมหมุนเวียนสื่อสู่ กศน.ตำบล</t>
  </si>
  <si>
    <t xml:space="preserve">    3.9 กิจกรรมชุมชนต้นแบบแห่งการอ่าน</t>
  </si>
  <si>
    <t xml:space="preserve">    3.10 กิจกรรมห้องสมุดเคลื่อนที่</t>
  </si>
  <si>
    <t xml:space="preserve">    3.11 กิจกรรมส่งเสริมการอ่านในสถานที่ราชการ,สถานประกอบการ</t>
  </si>
  <si>
    <t xml:space="preserve">   4.1 โครงการพัฒนา กศน.ตำบล ให้เป็นศูนย์กลางการเรียนรู้ตลอดชีวิตของชุมชน</t>
  </si>
  <si>
    <t xml:space="preserve">     4.1 กิจกรรมส่งเสริมการเรียนรู้อยู่อย่างพอเพียง</t>
  </si>
  <si>
    <t xml:space="preserve">     4.2 กิจกรรมส่งเสริมการเรียนรู้ด้านประชาธิปไตย</t>
  </si>
  <si>
    <t xml:space="preserve">     4.3 กิจกรรมส่งเสริมด้านคุณธรรม จริยธรรม การเรียนรู้ศิลปวัฒนธรรมไทยและประเพณีท้องถิ่น</t>
  </si>
  <si>
    <t xml:space="preserve">     4.4 กิจกรรมพัฒนาและอนุรักษ์ทรัพยากรธรรมชาติและสิ่งแวดล้อม</t>
  </si>
  <si>
    <t xml:space="preserve">     4.5 กิจกรรมส่งเสริมสนับสนุนการแสดงความจงรักภักดีต่อชาติ ศาสนา พระมหากษัตริย์</t>
  </si>
  <si>
    <t xml:space="preserve">     4.6 กิจกรรมส่งเสริมการป้องกันภัยจากสิ่งเสพติด</t>
  </si>
  <si>
    <t xml:space="preserve">     4.7 กิจกรรมเสริมสร้างความรู้เกี่ยวกับประชาคมอาเซียน</t>
  </si>
  <si>
    <t xml:space="preserve">     4.8 กิจกรรมส่งเสริมการอ่าน</t>
  </si>
  <si>
    <t xml:space="preserve">     4.9 กิจกรรมส่งเสริมการเรียนรู้ในวันสำคัญ</t>
  </si>
  <si>
    <t>แผนงาน : สนับสนุนจัดการศึกษาตั้งแต่ปฐมวัยจนจบการศึกษาขั้นพื้นฐาน โครงการสนับสนุนค่าใช้จ่ายในการจัดการศึกษาตั้งแต่ระดับอนุบาลจนจบการศึกษาขั้นพื้นฐาน</t>
  </si>
  <si>
    <t xml:space="preserve">     3.1 กิจกรรมสอนเสริม</t>
  </si>
  <si>
    <t xml:space="preserve">     3.2 กิจกรรมพัฒนาด้าน ICT</t>
  </si>
  <si>
    <t xml:space="preserve">     3.3 กิจกรรมส่งเสริมสุขภาพกายและสุขภาพจิต</t>
  </si>
  <si>
    <t xml:space="preserve">     3.4 การทำบัญชีครัวเรือน</t>
  </si>
  <si>
    <t xml:space="preserve">     3.5 "ค่ายค่านิยม 12 ประการ</t>
  </si>
  <si>
    <t xml:space="preserve">     3.6 "ค่ายอาสาสมัครยุวกาชาดนอกโรงเรียน"</t>
  </si>
  <si>
    <t xml:space="preserve">     3.7 "ค่ายลูกเสือ"</t>
  </si>
  <si>
    <t xml:space="preserve">     3.8 การแข่งขันกีฬา กศน.สัมพันธ์</t>
  </si>
  <si>
    <t xml:space="preserve">     3.7 ศึกษาแหล่งเรียนรู้เชิงศิลปะวัฒนธรรมสู่ประชาคมอาเซียน</t>
  </si>
  <si>
    <t xml:space="preserve">           ปกติ</t>
  </si>
  <si>
    <t xml:space="preserve">           พิการ</t>
  </si>
  <si>
    <t xml:space="preserve"> 7. จำนวนนักศึกษาการศึกษานอกระบบ ระดับสูงสุดของการศึกษาขั้นพื้นฐาน</t>
  </si>
  <si>
    <t xml:space="preserve">          - ระดับสูงสุดของการศึกษาขั้นพื้นฐาน</t>
  </si>
  <si>
    <t xml:space="preserve"> 7. จำนวนนักศึกษาการศึกษานอกระบบ  โดยการเทียบระดับการศึกษา (ปกติ)</t>
  </si>
  <si>
    <t xml:space="preserve">          - เทียบระดับการศึกษา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</si>
</sst>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3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FF00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0">
    <xf numFmtId="0" fontId="0" fillId="0" borderId="0" xfId="0" applyFont="1" applyAlignment="1">
      <alignment/>
    </xf>
    <xf numFmtId="0" fontId="3" fillId="0" borderId="0" xfId="34" applyFont="1">
      <alignment/>
      <protection/>
    </xf>
    <xf numFmtId="0" fontId="3" fillId="0" borderId="0" xfId="34" applyFont="1" applyFill="1">
      <alignment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4" fillId="0" borderId="0" xfId="34" applyFont="1" applyAlignment="1">
      <alignment horizontal="center" vertical="center" wrapText="1"/>
      <protection/>
    </xf>
    <xf numFmtId="0" fontId="4" fillId="0" borderId="0" xfId="34" applyFont="1">
      <alignment/>
      <protection/>
    </xf>
    <xf numFmtId="0" fontId="4" fillId="0" borderId="10" xfId="34" applyFont="1" applyFill="1" applyBorder="1" applyAlignment="1">
      <alignment horizontal="center" vertical="center" wrapText="1"/>
      <protection/>
    </xf>
    <xf numFmtId="0" fontId="4" fillId="0" borderId="0" xfId="34" applyFont="1" applyFill="1" applyAlignment="1">
      <alignment horizontal="center"/>
      <protection/>
    </xf>
    <xf numFmtId="0" fontId="4" fillId="33" borderId="10" xfId="34" applyFont="1" applyFill="1" applyBorder="1" applyAlignment="1">
      <alignment horizontal="left" vertical="center"/>
      <protection/>
    </xf>
    <xf numFmtId="0" fontId="4" fillId="0" borderId="11" xfId="34" applyFont="1" applyBorder="1" applyAlignment="1">
      <alignment horizontal="left" vertical="center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7" fillId="0" borderId="10" xfId="34" applyFont="1" applyFill="1" applyBorder="1" applyAlignment="1">
      <alignment horizontal="center" vertical="center" wrapText="1"/>
      <protection/>
    </xf>
    <xf numFmtId="0" fontId="7" fillId="0" borderId="10" xfId="34" applyFont="1" applyBorder="1">
      <alignment/>
      <protection/>
    </xf>
    <xf numFmtId="0" fontId="7" fillId="0" borderId="0" xfId="34" applyFont="1">
      <alignment/>
      <protection/>
    </xf>
    <xf numFmtId="0" fontId="4" fillId="0" borderId="10" xfId="34" applyFont="1" applyFill="1" applyBorder="1" applyAlignment="1">
      <alignment/>
      <protection/>
    </xf>
    <xf numFmtId="0" fontId="3" fillId="0" borderId="10" xfId="34" applyFont="1" applyFill="1" applyBorder="1">
      <alignment/>
      <protection/>
    </xf>
    <xf numFmtId="0" fontId="4" fillId="0" borderId="10" xfId="34" applyFont="1" applyFill="1" applyBorder="1">
      <alignment/>
      <protection/>
    </xf>
    <xf numFmtId="187" fontId="3" fillId="0" borderId="10" xfId="39" applyNumberFormat="1" applyFont="1" applyFill="1" applyBorder="1" applyAlignment="1">
      <alignment/>
    </xf>
    <xf numFmtId="0" fontId="4" fillId="0" borderId="10" xfId="47" applyFont="1" applyBorder="1" applyAlignment="1">
      <alignment wrapText="1"/>
      <protection/>
    </xf>
    <xf numFmtId="2" fontId="3" fillId="0" borderId="10" xfId="34" applyNumberFormat="1" applyFont="1" applyFill="1" applyBorder="1">
      <alignment/>
      <protection/>
    </xf>
    <xf numFmtId="43" fontId="3" fillId="0" borderId="10" xfId="39" applyNumberFormat="1" applyFont="1" applyFill="1" applyBorder="1" applyAlignment="1">
      <alignment/>
    </xf>
    <xf numFmtId="4" fontId="3" fillId="0" borderId="10" xfId="34" applyNumberFormat="1" applyFont="1" applyFill="1" applyBorder="1">
      <alignment/>
      <protection/>
    </xf>
    <xf numFmtId="187" fontId="3" fillId="0" borderId="10" xfId="34" applyNumberFormat="1" applyFont="1" applyFill="1" applyBorder="1">
      <alignment/>
      <protection/>
    </xf>
    <xf numFmtId="0" fontId="3" fillId="0" borderId="10" xfId="34" applyFont="1" applyFill="1" applyBorder="1" applyAlignment="1">
      <alignment wrapText="1"/>
      <protection/>
    </xf>
    <xf numFmtId="0" fontId="3" fillId="34" borderId="10" xfId="34" applyFont="1" applyFill="1" applyBorder="1">
      <alignment/>
      <protection/>
    </xf>
    <xf numFmtId="3" fontId="3" fillId="0" borderId="10" xfId="34" applyNumberFormat="1" applyFont="1" applyFill="1" applyBorder="1">
      <alignment/>
      <protection/>
    </xf>
    <xf numFmtId="43" fontId="3" fillId="0" borderId="10" xfId="39" applyFont="1" applyFill="1" applyBorder="1" applyAlignment="1">
      <alignment/>
    </xf>
    <xf numFmtId="0" fontId="4" fillId="34" borderId="10" xfId="34" applyFont="1" applyFill="1" applyBorder="1">
      <alignment/>
      <protection/>
    </xf>
    <xf numFmtId="2" fontId="4" fillId="0" borderId="10" xfId="34" applyNumberFormat="1" applyFont="1" applyFill="1" applyBorder="1">
      <alignment/>
      <protection/>
    </xf>
    <xf numFmtId="187" fontId="4" fillId="0" borderId="10" xfId="39" applyNumberFormat="1" applyFont="1" applyFill="1" applyBorder="1" applyAlignment="1">
      <alignment/>
    </xf>
    <xf numFmtId="0" fontId="3" fillId="0" borderId="10" xfId="34" applyFont="1" applyFill="1" applyBorder="1" applyAlignment="1">
      <alignment horizontal="center" vertical="center"/>
      <protection/>
    </xf>
    <xf numFmtId="4" fontId="4" fillId="0" borderId="10" xfId="34" applyNumberFormat="1" applyFont="1" applyFill="1" applyBorder="1">
      <alignment/>
      <protection/>
    </xf>
    <xf numFmtId="0" fontId="3" fillId="0" borderId="10" xfId="34" applyFont="1" applyFill="1" applyBorder="1" applyAlignment="1">
      <alignment/>
      <protection/>
    </xf>
    <xf numFmtId="0" fontId="4" fillId="33" borderId="10" xfId="34" applyFont="1" applyFill="1" applyBorder="1" applyAlignment="1">
      <alignment wrapText="1"/>
      <protection/>
    </xf>
    <xf numFmtId="0" fontId="3" fillId="33" borderId="10" xfId="34" applyFont="1" applyFill="1" applyBorder="1">
      <alignment/>
      <protection/>
    </xf>
    <xf numFmtId="0" fontId="3" fillId="0" borderId="10" xfId="34" applyFont="1" applyBorder="1">
      <alignment/>
      <protection/>
    </xf>
    <xf numFmtId="0" fontId="4" fillId="0" borderId="10" xfId="34" applyFont="1" applyFill="1" applyBorder="1" applyAlignment="1">
      <alignment wrapText="1"/>
      <protection/>
    </xf>
    <xf numFmtId="0" fontId="4" fillId="33" borderId="10" xfId="34" applyFont="1" applyFill="1" applyBorder="1" applyAlignment="1">
      <alignment/>
      <protection/>
    </xf>
    <xf numFmtId="3" fontId="3" fillId="0" borderId="10" xfId="34" applyNumberFormat="1" applyFont="1" applyBorder="1">
      <alignment/>
      <protection/>
    </xf>
    <xf numFmtId="4" fontId="3" fillId="0" borderId="10" xfId="34" applyNumberFormat="1" applyFont="1" applyBorder="1">
      <alignment/>
      <protection/>
    </xf>
    <xf numFmtId="2" fontId="3" fillId="0" borderId="10" xfId="34" applyNumberFormat="1" applyFont="1" applyBorder="1">
      <alignment/>
      <protection/>
    </xf>
    <xf numFmtId="3" fontId="4" fillId="0" borderId="10" xfId="34" applyNumberFormat="1" applyFont="1" applyFill="1" applyBorder="1">
      <alignment/>
      <protection/>
    </xf>
    <xf numFmtId="3" fontId="4" fillId="0" borderId="10" xfId="33" applyNumberFormat="1" applyFont="1" applyFill="1" applyBorder="1" applyAlignment="1">
      <alignment/>
    </xf>
    <xf numFmtId="3" fontId="3" fillId="0" borderId="10" xfId="33" applyNumberFormat="1" applyFont="1" applyFill="1" applyBorder="1" applyAlignment="1">
      <alignment/>
    </xf>
    <xf numFmtId="0" fontId="3" fillId="0" borderId="10" xfId="34" applyFont="1" applyBorder="1" applyAlignment="1">
      <alignment wrapText="1"/>
      <protection/>
    </xf>
    <xf numFmtId="0" fontId="4" fillId="0" borderId="10" xfId="34" applyFont="1" applyBorder="1">
      <alignment/>
      <protection/>
    </xf>
    <xf numFmtId="3" fontId="4" fillId="0" borderId="10" xfId="34" applyNumberFormat="1" applyFont="1" applyBorder="1">
      <alignment/>
      <protection/>
    </xf>
    <xf numFmtId="2" fontId="4" fillId="34" borderId="10" xfId="34" applyNumberFormat="1" applyFont="1" applyFill="1" applyBorder="1">
      <alignment/>
      <protection/>
    </xf>
    <xf numFmtId="43" fontId="4" fillId="0" borderId="10" xfId="39" applyFont="1" applyBorder="1" applyAlignment="1">
      <alignment/>
    </xf>
    <xf numFmtId="2" fontId="4" fillId="0" borderId="10" xfId="34" applyNumberFormat="1" applyFont="1" applyBorder="1">
      <alignment/>
      <protection/>
    </xf>
    <xf numFmtId="0" fontId="4" fillId="33" borderId="10" xfId="34" applyFont="1" applyFill="1" applyBorder="1">
      <alignment/>
      <protection/>
    </xf>
    <xf numFmtId="43" fontId="4" fillId="0" borderId="10" xfId="39" applyNumberFormat="1" applyFont="1" applyFill="1" applyBorder="1" applyAlignment="1">
      <alignment/>
    </xf>
    <xf numFmtId="187" fontId="3" fillId="0" borderId="10" xfId="39" applyNumberFormat="1" applyFont="1" applyBorder="1" applyAlignment="1">
      <alignment/>
    </xf>
    <xf numFmtId="0" fontId="3" fillId="0" borderId="10" xfId="34" applyFont="1" applyBorder="1" applyAlignment="1">
      <alignment horizontal="left" wrapText="1"/>
      <protection/>
    </xf>
    <xf numFmtId="187" fontId="4" fillId="34" borderId="10" xfId="39" applyNumberFormat="1" applyFont="1" applyFill="1" applyBorder="1" applyAlignment="1">
      <alignment/>
    </xf>
    <xf numFmtId="43" fontId="4" fillId="34" borderId="10" xfId="34" applyNumberFormat="1" applyFont="1" applyFill="1" applyBorder="1">
      <alignment/>
      <protection/>
    </xf>
    <xf numFmtId="3" fontId="4" fillId="34" borderId="10" xfId="34" applyNumberFormat="1" applyFont="1" applyFill="1" applyBorder="1">
      <alignment/>
      <protection/>
    </xf>
    <xf numFmtId="4" fontId="4" fillId="34" borderId="10" xfId="34" applyNumberFormat="1" applyFont="1" applyFill="1" applyBorder="1">
      <alignment/>
      <protection/>
    </xf>
    <xf numFmtId="43" fontId="4" fillId="34" borderId="10" xfId="39" applyNumberFormat="1" applyFont="1" applyFill="1" applyBorder="1" applyAlignment="1">
      <alignment/>
    </xf>
    <xf numFmtId="43" fontId="7" fillId="34" borderId="10" xfId="39" applyNumberFormat="1" applyFont="1" applyFill="1" applyBorder="1" applyAlignment="1">
      <alignment/>
    </xf>
    <xf numFmtId="0" fontId="4" fillId="34" borderId="0" xfId="34" applyFont="1" applyFill="1">
      <alignment/>
      <protection/>
    </xf>
    <xf numFmtId="0" fontId="3" fillId="34" borderId="0" xfId="34" applyFont="1" applyFill="1">
      <alignment/>
      <protection/>
    </xf>
    <xf numFmtId="0" fontId="4" fillId="0" borderId="10" xfId="34" applyFont="1" applyBorder="1" applyAlignment="1">
      <alignment wrapText="1"/>
      <protection/>
    </xf>
    <xf numFmtId="187" fontId="4" fillId="0" borderId="10" xfId="39" applyNumberFormat="1" applyFont="1" applyBorder="1" applyAlignment="1">
      <alignment/>
    </xf>
    <xf numFmtId="0" fontId="3" fillId="35" borderId="10" xfId="34" applyFont="1" applyFill="1" applyBorder="1" applyAlignment="1">
      <alignment wrapText="1"/>
      <protection/>
    </xf>
    <xf numFmtId="0" fontId="3" fillId="35" borderId="10" xfId="34" applyFont="1" applyFill="1" applyBorder="1">
      <alignment/>
      <protection/>
    </xf>
    <xf numFmtId="0" fontId="4" fillId="35" borderId="10" xfId="34" applyFont="1" applyFill="1" applyBorder="1">
      <alignment/>
      <protection/>
    </xf>
    <xf numFmtId="0" fontId="3" fillId="35" borderId="0" xfId="34" applyFont="1" applyFill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35" borderId="10" xfId="47" applyFont="1" applyFill="1" applyBorder="1" applyAlignment="1">
      <alignment wrapText="1"/>
      <protection/>
    </xf>
    <xf numFmtId="0" fontId="3" fillId="35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0" xfId="35">
      <alignment/>
      <protection/>
    </xf>
    <xf numFmtId="0" fontId="3" fillId="0" borderId="0" xfId="35" applyFont="1">
      <alignment/>
      <protection/>
    </xf>
    <xf numFmtId="0" fontId="4" fillId="0" borderId="0" xfId="35" applyFont="1" applyAlignment="1">
      <alignment horizontal="center" vertical="center" wrapText="1"/>
      <protection/>
    </xf>
    <xf numFmtId="0" fontId="4" fillId="0" borderId="12" xfId="35" applyFont="1" applyFill="1" applyBorder="1" applyAlignment="1">
      <alignment horizontal="center" vertical="center" wrapText="1"/>
      <protection/>
    </xf>
    <xf numFmtId="0" fontId="4" fillId="0" borderId="0" xfId="35" applyFont="1" applyFill="1" applyAlignment="1">
      <alignment horizontal="center"/>
      <protection/>
    </xf>
    <xf numFmtId="0" fontId="4" fillId="0" borderId="0" xfId="35" applyFont="1">
      <alignment/>
      <protection/>
    </xf>
    <xf numFmtId="0" fontId="4" fillId="33" borderId="10" xfId="35" applyFont="1" applyFill="1" applyBorder="1" applyAlignment="1">
      <alignment horizontal="left" vertical="center"/>
      <protection/>
    </xf>
    <xf numFmtId="0" fontId="4" fillId="0" borderId="0" xfId="35" applyFont="1" applyBorder="1">
      <alignment/>
      <protection/>
    </xf>
    <xf numFmtId="0" fontId="4" fillId="0" borderId="11" xfId="35" applyFont="1" applyBorder="1" applyAlignment="1">
      <alignment horizontal="left" vertical="center"/>
      <protection/>
    </xf>
    <xf numFmtId="0" fontId="7" fillId="0" borderId="11" xfId="35" applyFont="1" applyBorder="1" applyAlignment="1">
      <alignment horizontal="center" vertical="center" wrapText="1"/>
      <protection/>
    </xf>
    <xf numFmtId="10" fontId="7" fillId="0" borderId="11" xfId="35" applyNumberFormat="1" applyFont="1" applyBorder="1" applyAlignment="1">
      <alignment horizontal="center" vertical="center" wrapText="1"/>
      <protection/>
    </xf>
    <xf numFmtId="0" fontId="7" fillId="0" borderId="11" xfId="35" applyFont="1" applyBorder="1">
      <alignment/>
      <protection/>
    </xf>
    <xf numFmtId="0" fontId="7" fillId="0" borderId="0" xfId="35" applyFont="1">
      <alignment/>
      <protection/>
    </xf>
    <xf numFmtId="0" fontId="4" fillId="0" borderId="10" xfId="35" applyFont="1" applyFill="1" applyBorder="1" applyAlignment="1">
      <alignment/>
      <protection/>
    </xf>
    <xf numFmtId="0" fontId="4" fillId="0" borderId="10" xfId="35" applyFont="1" applyFill="1" applyBorder="1" applyAlignment="1">
      <alignment horizontal="center"/>
      <protection/>
    </xf>
    <xf numFmtId="0" fontId="3" fillId="0" borderId="10" xfId="35" applyFont="1" applyFill="1" applyBorder="1" applyAlignment="1">
      <alignment horizontal="center"/>
      <protection/>
    </xf>
    <xf numFmtId="10" fontId="3" fillId="0" borderId="10" xfId="35" applyNumberFormat="1" applyFont="1" applyFill="1" applyBorder="1" applyAlignment="1">
      <alignment horizontal="center"/>
      <protection/>
    </xf>
    <xf numFmtId="0" fontId="3" fillId="0" borderId="10" xfId="35" applyFont="1" applyFill="1" applyBorder="1">
      <alignment/>
      <protection/>
    </xf>
    <xf numFmtId="0" fontId="3" fillId="0" borderId="0" xfId="35" applyFont="1" applyFill="1">
      <alignment/>
      <protection/>
    </xf>
    <xf numFmtId="0" fontId="4" fillId="0" borderId="10" xfId="47" applyFont="1" applyBorder="1" applyAlignment="1">
      <alignment horizontal="left" wrapText="1"/>
      <protection/>
    </xf>
    <xf numFmtId="0" fontId="3" fillId="0" borderId="10" xfId="47" applyFont="1" applyBorder="1" applyAlignment="1">
      <alignment wrapText="1"/>
      <protection/>
    </xf>
    <xf numFmtId="0" fontId="3" fillId="0" borderId="10" xfId="35" applyFont="1" applyFill="1" applyBorder="1" applyAlignment="1">
      <alignment wrapText="1"/>
      <protection/>
    </xf>
    <xf numFmtId="0" fontId="4" fillId="0" borderId="10" xfId="35" applyFont="1" applyFill="1" applyBorder="1" applyAlignment="1">
      <alignment wrapText="1"/>
      <protection/>
    </xf>
    <xf numFmtId="0" fontId="3" fillId="0" borderId="10" xfId="34" applyFont="1" applyFill="1" applyBorder="1" applyAlignment="1">
      <alignment horizontal="center"/>
      <protection/>
    </xf>
    <xf numFmtId="0" fontId="3" fillId="0" borderId="10" xfId="35" applyFont="1" applyFill="1" applyBorder="1" applyAlignment="1" quotePrefix="1">
      <alignment horizontal="center"/>
      <protection/>
    </xf>
    <xf numFmtId="9" fontId="3" fillId="0" borderId="10" xfId="35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9" fontId="3" fillId="0" borderId="10" xfId="35" applyNumberFormat="1" applyFont="1" applyFill="1" applyBorder="1">
      <alignment/>
      <protection/>
    </xf>
    <xf numFmtId="3" fontId="3" fillId="0" borderId="10" xfId="35" applyNumberFormat="1" applyFont="1" applyFill="1" applyBorder="1" applyAlignment="1">
      <alignment horizontal="center"/>
      <protection/>
    </xf>
    <xf numFmtId="3" fontId="3" fillId="0" borderId="10" xfId="35" applyNumberFormat="1" applyFont="1" applyFill="1" applyBorder="1">
      <alignment/>
      <protection/>
    </xf>
    <xf numFmtId="0" fontId="4" fillId="33" borderId="10" xfId="35" applyFont="1" applyFill="1" applyBorder="1" applyAlignment="1">
      <alignment wrapText="1"/>
      <protection/>
    </xf>
    <xf numFmtId="0" fontId="4" fillId="33" borderId="10" xfId="35" applyFont="1" applyFill="1" applyBorder="1" applyAlignment="1">
      <alignment horizontal="center"/>
      <protection/>
    </xf>
    <xf numFmtId="0" fontId="3" fillId="33" borderId="10" xfId="35" applyFont="1" applyFill="1" applyBorder="1" applyAlignment="1">
      <alignment horizontal="center"/>
      <protection/>
    </xf>
    <xf numFmtId="0" fontId="3" fillId="0" borderId="10" xfId="35" applyFont="1" applyBorder="1" applyAlignment="1">
      <alignment horizontal="center"/>
      <protection/>
    </xf>
    <xf numFmtId="10" fontId="3" fillId="0" borderId="10" xfId="35" applyNumberFormat="1" applyFont="1" applyBorder="1" applyAlignment="1">
      <alignment horizontal="center"/>
      <protection/>
    </xf>
    <xf numFmtId="0" fontId="3" fillId="0" borderId="10" xfId="35" applyFont="1" applyBorder="1">
      <alignment/>
      <protection/>
    </xf>
    <xf numFmtId="0" fontId="4" fillId="33" borderId="10" xfId="35" applyFont="1" applyFill="1" applyBorder="1" applyAlignment="1">
      <alignment/>
      <protection/>
    </xf>
    <xf numFmtId="0" fontId="4" fillId="0" borderId="10" xfId="35" applyFont="1" applyFill="1" applyBorder="1">
      <alignment/>
      <protection/>
    </xf>
    <xf numFmtId="3" fontId="3" fillId="0" borderId="10" xfId="34" applyNumberFormat="1" applyFont="1" applyFill="1" applyBorder="1" applyAlignment="1">
      <alignment horizontal="center"/>
      <protection/>
    </xf>
    <xf numFmtId="0" fontId="4" fillId="0" borderId="10" xfId="35" applyFont="1" applyBorder="1" applyAlignment="1">
      <alignment horizontal="center"/>
      <protection/>
    </xf>
    <xf numFmtId="0" fontId="4" fillId="0" borderId="10" xfId="35" applyFont="1" applyBorder="1">
      <alignment/>
      <protection/>
    </xf>
    <xf numFmtId="3" fontId="4" fillId="0" borderId="10" xfId="35" applyNumberFormat="1" applyFont="1" applyFill="1" applyBorder="1" applyAlignment="1">
      <alignment horizontal="center"/>
      <protection/>
    </xf>
    <xf numFmtId="3" fontId="4" fillId="0" borderId="10" xfId="35" applyNumberFormat="1" applyFont="1" applyBorder="1" applyAlignment="1">
      <alignment horizontal="center"/>
      <protection/>
    </xf>
    <xf numFmtId="0" fontId="4" fillId="34" borderId="10" xfId="35" applyFont="1" applyFill="1" applyBorder="1" applyAlignment="1">
      <alignment horizontal="center"/>
      <protection/>
    </xf>
    <xf numFmtId="0" fontId="3" fillId="34" borderId="10" xfId="35" applyFont="1" applyFill="1" applyBorder="1" applyAlignment="1">
      <alignment horizontal="center"/>
      <protection/>
    </xf>
    <xf numFmtId="0" fontId="4" fillId="33" borderId="10" xfId="35" applyFont="1" applyFill="1" applyBorder="1">
      <alignment/>
      <protection/>
    </xf>
    <xf numFmtId="0" fontId="4" fillId="36" borderId="10" xfId="35" applyFont="1" applyFill="1" applyBorder="1" applyAlignment="1">
      <alignment horizontal="center"/>
      <protection/>
    </xf>
    <xf numFmtId="0" fontId="3" fillId="36" borderId="10" xfId="35" applyFont="1" applyFill="1" applyBorder="1" applyAlignment="1">
      <alignment horizontal="center"/>
      <protection/>
    </xf>
    <xf numFmtId="0" fontId="3" fillId="36" borderId="10" xfId="34" applyFont="1" applyFill="1" applyBorder="1" applyAlignment="1">
      <alignment horizontal="center"/>
      <protection/>
    </xf>
    <xf numFmtId="9" fontId="3" fillId="0" borderId="10" xfId="35" applyNumberFormat="1" applyFont="1" applyBorder="1" applyAlignment="1">
      <alignment horizontal="center"/>
      <protection/>
    </xf>
    <xf numFmtId="3" fontId="3" fillId="0" borderId="10" xfId="35" applyNumberFormat="1" applyFont="1" applyBorder="1">
      <alignment/>
      <protection/>
    </xf>
    <xf numFmtId="0" fontId="3" fillId="0" borderId="10" xfId="35" applyFont="1" applyBorder="1" applyAlignment="1">
      <alignment wrapText="1"/>
      <protection/>
    </xf>
    <xf numFmtId="0" fontId="7" fillId="6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4" fillId="6" borderId="10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2" fontId="3" fillId="6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6" borderId="10" xfId="0" applyNumberFormat="1" applyFont="1" applyFill="1" applyBorder="1" applyAlignment="1">
      <alignment/>
    </xf>
    <xf numFmtId="0" fontId="5" fillId="0" borderId="0" xfId="34" applyFont="1" applyAlignment="1">
      <alignment horizontal="center"/>
      <protection/>
    </xf>
    <xf numFmtId="0" fontId="5" fillId="0" borderId="13" xfId="34" applyFont="1" applyBorder="1" applyAlignment="1">
      <alignment horizont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2" xfId="34" applyFont="1" applyBorder="1" applyAlignment="1">
      <alignment horizontal="center" vertical="center" wrapText="1"/>
      <protection/>
    </xf>
    <xf numFmtId="0" fontId="4" fillId="0" borderId="14" xfId="34" applyFont="1" applyBorder="1" applyAlignment="1">
      <alignment horizontal="center" vertical="center" wrapText="1"/>
      <protection/>
    </xf>
    <xf numFmtId="0" fontId="4" fillId="0" borderId="11" xfId="34" applyFont="1" applyBorder="1" applyAlignment="1">
      <alignment horizontal="center" vertical="center" wrapText="1"/>
      <protection/>
    </xf>
    <xf numFmtId="0" fontId="4" fillId="0" borderId="15" xfId="34" applyFont="1" applyFill="1" applyBorder="1" applyAlignment="1">
      <alignment horizontal="center" vertical="center" wrapText="1"/>
      <protection/>
    </xf>
    <xf numFmtId="0" fontId="4" fillId="0" borderId="16" xfId="34" applyFont="1" applyFill="1" applyBorder="1" applyAlignment="1">
      <alignment horizontal="center" vertical="center" wrapText="1"/>
      <protection/>
    </xf>
    <xf numFmtId="0" fontId="4" fillId="0" borderId="17" xfId="34" applyFont="1" applyFill="1" applyBorder="1" applyAlignment="1">
      <alignment horizontal="center" vertical="center" wrapText="1"/>
      <protection/>
    </xf>
    <xf numFmtId="0" fontId="4" fillId="0" borderId="18" xfId="34" applyFont="1" applyFill="1" applyBorder="1" applyAlignment="1">
      <alignment horizontal="center" vertical="center" wrapText="1"/>
      <protection/>
    </xf>
    <xf numFmtId="0" fontId="4" fillId="0" borderId="13" xfId="34" applyFont="1" applyFill="1" applyBorder="1" applyAlignment="1">
      <alignment horizontal="center" vertical="center" wrapText="1"/>
      <protection/>
    </xf>
    <xf numFmtId="0" fontId="4" fillId="0" borderId="19" xfId="34" applyFont="1" applyFill="1" applyBorder="1" applyAlignment="1">
      <alignment horizontal="center" vertical="center" wrapText="1"/>
      <protection/>
    </xf>
    <xf numFmtId="0" fontId="4" fillId="0" borderId="20" xfId="34" applyFont="1" applyFill="1" applyBorder="1" applyAlignment="1">
      <alignment horizontal="center" vertical="center" wrapText="1"/>
      <protection/>
    </xf>
    <xf numFmtId="0" fontId="4" fillId="0" borderId="0" xfId="34" applyFont="1" applyFill="1" applyBorder="1" applyAlignment="1">
      <alignment horizontal="center" vertical="center" wrapText="1"/>
      <protection/>
    </xf>
    <xf numFmtId="0" fontId="4" fillId="0" borderId="21" xfId="34" applyFont="1" applyFill="1" applyBorder="1" applyAlignment="1">
      <alignment horizontal="center" vertical="center" wrapText="1"/>
      <protection/>
    </xf>
    <xf numFmtId="0" fontId="4" fillId="0" borderId="22" xfId="34" applyFont="1" applyFill="1" applyBorder="1" applyAlignment="1">
      <alignment horizontal="center" vertical="center" wrapText="1"/>
      <protection/>
    </xf>
    <xf numFmtId="0" fontId="4" fillId="0" borderId="23" xfId="34" applyFont="1" applyFill="1" applyBorder="1" applyAlignment="1">
      <alignment horizontal="center" vertical="center" wrapText="1"/>
      <protection/>
    </xf>
    <xf numFmtId="0" fontId="4" fillId="0" borderId="24" xfId="34" applyFont="1" applyFill="1" applyBorder="1" applyAlignment="1">
      <alignment horizontal="center" vertical="center" wrapText="1"/>
      <protection/>
    </xf>
    <xf numFmtId="0" fontId="6" fillId="0" borderId="10" xfId="3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35" applyFont="1" applyAlignment="1">
      <alignment horizontal="center"/>
      <protection/>
    </xf>
    <xf numFmtId="0" fontId="5" fillId="0" borderId="0" xfId="35" applyFont="1" applyBorder="1" applyAlignment="1">
      <alignment horizontal="center"/>
      <protection/>
    </xf>
    <xf numFmtId="0" fontId="2" fillId="0" borderId="0" xfId="35" applyAlignment="1">
      <alignment horizontal="center"/>
      <protection/>
    </xf>
    <xf numFmtId="0" fontId="4" fillId="0" borderId="17" xfId="35" applyFont="1" applyBorder="1" applyAlignment="1">
      <alignment horizontal="center" vertical="center"/>
      <protection/>
    </xf>
    <xf numFmtId="0" fontId="4" fillId="0" borderId="21" xfId="35" applyFont="1" applyBorder="1" applyAlignment="1">
      <alignment horizontal="center" vertical="center"/>
      <protection/>
    </xf>
    <xf numFmtId="0" fontId="4" fillId="0" borderId="12" xfId="35" applyFont="1" applyBorder="1" applyAlignment="1">
      <alignment horizontal="center" vertical="center" wrapText="1"/>
      <protection/>
    </xf>
    <xf numFmtId="0" fontId="4" fillId="0" borderId="14" xfId="35" applyFont="1" applyBorder="1" applyAlignment="1">
      <alignment horizontal="center" vertical="center" wrapText="1"/>
      <protection/>
    </xf>
    <xf numFmtId="0" fontId="4" fillId="0" borderId="15" xfId="35" applyFont="1" applyBorder="1" applyAlignment="1">
      <alignment horizontal="center" vertical="center" wrapText="1"/>
      <protection/>
    </xf>
    <xf numFmtId="0" fontId="4" fillId="0" borderId="17" xfId="35" applyFont="1" applyBorder="1" applyAlignment="1">
      <alignment horizontal="center" vertical="center" wrapText="1"/>
      <protection/>
    </xf>
    <xf numFmtId="0" fontId="4" fillId="0" borderId="18" xfId="35" applyFont="1" applyBorder="1" applyAlignment="1">
      <alignment horizontal="center" vertical="center" wrapText="1"/>
      <protection/>
    </xf>
    <xf numFmtId="0" fontId="4" fillId="0" borderId="19" xfId="35" applyFont="1" applyBorder="1" applyAlignment="1">
      <alignment horizontal="center" vertical="center" wrapText="1"/>
      <protection/>
    </xf>
    <xf numFmtId="0" fontId="4" fillId="0" borderId="11" xfId="35" applyFont="1" applyBorder="1" applyAlignment="1">
      <alignment horizontal="center" vertical="center" wrapText="1"/>
      <protection/>
    </xf>
    <xf numFmtId="0" fontId="4" fillId="0" borderId="16" xfId="35" applyFont="1" applyBorder="1" applyAlignment="1">
      <alignment horizontal="center" vertical="center" wrapText="1"/>
      <protection/>
    </xf>
    <xf numFmtId="0" fontId="4" fillId="0" borderId="10" xfId="35" applyFont="1" applyFill="1" applyBorder="1" applyAlignment="1">
      <alignment horizontal="center" vertical="center" wrapText="1"/>
      <protection/>
    </xf>
    <xf numFmtId="0" fontId="6" fillId="0" borderId="10" xfId="35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37" borderId="0" xfId="0" applyFont="1" applyFill="1" applyAlignment="1">
      <alignment/>
    </xf>
    <xf numFmtId="43" fontId="3" fillId="0" borderId="0" xfId="39" applyFont="1" applyAlignment="1">
      <alignment/>
    </xf>
    <xf numFmtId="187" fontId="4" fillId="0" borderId="12" xfId="39" applyNumberFormat="1" applyFont="1" applyBorder="1" applyAlignment="1">
      <alignment horizontal="center" vertical="center" wrapText="1"/>
    </xf>
    <xf numFmtId="43" fontId="4" fillId="0" borderId="12" xfId="39" applyFont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43" fontId="4" fillId="0" borderId="0" xfId="39" applyFont="1" applyAlignment="1">
      <alignment/>
    </xf>
    <xf numFmtId="187" fontId="4" fillId="0" borderId="14" xfId="39" applyNumberFormat="1" applyFont="1" applyBorder="1" applyAlignment="1">
      <alignment horizontal="center" vertical="center" wrapText="1"/>
    </xf>
    <xf numFmtId="43" fontId="4" fillId="0" borderId="14" xfId="39" applyFont="1" applyBorder="1" applyAlignment="1">
      <alignment horizontal="center" vertical="center" wrapText="1"/>
    </xf>
    <xf numFmtId="187" fontId="4" fillId="0" borderId="11" xfId="39" applyNumberFormat="1" applyFont="1" applyBorder="1" applyAlignment="1">
      <alignment horizontal="center" vertical="center" wrapText="1"/>
    </xf>
    <xf numFmtId="43" fontId="4" fillId="0" borderId="11" xfId="39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4" fillId="38" borderId="22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187" fontId="7" fillId="0" borderId="10" xfId="39" applyNumberFormat="1" applyFont="1" applyBorder="1" applyAlignment="1">
      <alignment/>
    </xf>
    <xf numFmtId="43" fontId="7" fillId="0" borderId="10" xfId="39" applyFont="1" applyBorder="1" applyAlignment="1">
      <alignment/>
    </xf>
    <xf numFmtId="0" fontId="7" fillId="37" borderId="0" xfId="0" applyFont="1" applyFill="1" applyAlignment="1">
      <alignment/>
    </xf>
    <xf numFmtId="43" fontId="7" fillId="0" borderId="0" xfId="39" applyFont="1" applyAlignment="1">
      <alignment/>
    </xf>
    <xf numFmtId="41" fontId="3" fillId="0" borderId="10" xfId="0" applyNumberFormat="1" applyFon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187" fontId="3" fillId="0" borderId="0" xfId="0" applyNumberFormat="1" applyFont="1" applyAlignment="1">
      <alignment/>
    </xf>
    <xf numFmtId="187" fontId="3" fillId="37" borderId="0" xfId="0" applyNumberFormat="1" applyFont="1" applyFill="1" applyAlignment="1">
      <alignment/>
    </xf>
    <xf numFmtId="43" fontId="3" fillId="0" borderId="0" xfId="39" applyFont="1" applyFill="1" applyAlignment="1">
      <alignment/>
    </xf>
    <xf numFmtId="0" fontId="3" fillId="0" borderId="10" xfId="0" applyFont="1" applyFill="1" applyBorder="1" applyAlignment="1">
      <alignment horizontal="left"/>
    </xf>
    <xf numFmtId="187" fontId="4" fillId="0" borderId="10" xfId="39" applyNumberFormat="1" applyFont="1" applyFill="1" applyBorder="1" applyAlignment="1">
      <alignment wrapText="1"/>
    </xf>
    <xf numFmtId="43" fontId="3" fillId="0" borderId="10" xfId="39" applyFont="1" applyFill="1" applyBorder="1" applyAlignment="1">
      <alignment wrapText="1"/>
    </xf>
    <xf numFmtId="187" fontId="3" fillId="0" borderId="10" xfId="39" applyNumberFormat="1" applyFont="1" applyFill="1" applyBorder="1" applyAlignment="1">
      <alignment wrapText="1"/>
    </xf>
    <xf numFmtId="43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3" fontId="3" fillId="0" borderId="0" xfId="39" applyFont="1" applyFill="1" applyAlignment="1">
      <alignment wrapText="1"/>
    </xf>
    <xf numFmtId="0" fontId="3" fillId="37" borderId="0" xfId="0" applyFont="1" applyFill="1" applyAlignment="1">
      <alignment wrapText="1"/>
    </xf>
    <xf numFmtId="0" fontId="4" fillId="38" borderId="10" xfId="0" applyFont="1" applyFill="1" applyBorder="1" applyAlignment="1">
      <alignment wrapText="1"/>
    </xf>
    <xf numFmtId="0" fontId="4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187" fontId="4" fillId="38" borderId="10" xfId="39" applyNumberFormat="1" applyFont="1" applyFill="1" applyBorder="1" applyAlignment="1">
      <alignment/>
    </xf>
    <xf numFmtId="43" fontId="3" fillId="38" borderId="10" xfId="39" applyFont="1" applyFill="1" applyBorder="1" applyAlignment="1">
      <alignment/>
    </xf>
    <xf numFmtId="187" fontId="3" fillId="38" borderId="10" xfId="39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187" fontId="4" fillId="36" borderId="10" xfId="39" applyNumberFormat="1" applyFont="1" applyFill="1" applyBorder="1" applyAlignment="1">
      <alignment/>
    </xf>
    <xf numFmtId="43" fontId="3" fillId="36" borderId="10" xfId="39" applyFont="1" applyFill="1" applyBorder="1" applyAlignment="1">
      <alignment/>
    </xf>
    <xf numFmtId="187" fontId="3" fillId="36" borderId="10" xfId="39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8" borderId="10" xfId="0" applyFont="1" applyFill="1" applyBorder="1" applyAlignment="1">
      <alignment/>
    </xf>
    <xf numFmtId="187" fontId="4" fillId="38" borderId="10" xfId="0" applyNumberFormat="1" applyFont="1" applyFill="1" applyBorder="1" applyAlignment="1">
      <alignment/>
    </xf>
    <xf numFmtId="2" fontId="3" fillId="38" borderId="10" xfId="0" applyNumberFormat="1" applyFont="1" applyFill="1" applyBorder="1" applyAlignment="1">
      <alignment/>
    </xf>
    <xf numFmtId="43" fontId="3" fillId="38" borderId="10" xfId="0" applyNumberFormat="1" applyFont="1" applyFill="1" applyBorder="1" applyAlignment="1">
      <alignment/>
    </xf>
    <xf numFmtId="187" fontId="3" fillId="36" borderId="0" xfId="0" applyNumberFormat="1" applyFont="1" applyFill="1" applyAlignment="1">
      <alignment/>
    </xf>
    <xf numFmtId="187" fontId="4" fillId="0" borderId="10" xfId="0" applyNumberFormat="1" applyFont="1" applyFill="1" applyBorder="1" applyAlignment="1">
      <alignment/>
    </xf>
    <xf numFmtId="43" fontId="3" fillId="39" borderId="0" xfId="39" applyFont="1" applyFill="1" applyAlignment="1">
      <alignment/>
    </xf>
    <xf numFmtId="0" fontId="3" fillId="12" borderId="10" xfId="0" applyFont="1" applyFill="1" applyBorder="1" applyAlignment="1">
      <alignment wrapText="1"/>
    </xf>
    <xf numFmtId="187" fontId="4" fillId="12" borderId="10" xfId="39" applyNumberFormat="1" applyFont="1" applyFill="1" applyBorder="1" applyAlignment="1">
      <alignment/>
    </xf>
    <xf numFmtId="0" fontId="3" fillId="12" borderId="10" xfId="0" applyFont="1" applyFill="1" applyBorder="1" applyAlignment="1">
      <alignment/>
    </xf>
    <xf numFmtId="41" fontId="3" fillId="12" borderId="10" xfId="0" applyNumberFormat="1" applyFont="1" applyFill="1" applyBorder="1" applyAlignment="1">
      <alignment/>
    </xf>
    <xf numFmtId="2" fontId="3" fillId="12" borderId="10" xfId="0" applyNumberFormat="1" applyFont="1" applyFill="1" applyBorder="1" applyAlignment="1">
      <alignment/>
    </xf>
    <xf numFmtId="43" fontId="3" fillId="12" borderId="10" xfId="39" applyFont="1" applyFill="1" applyBorder="1" applyAlignment="1">
      <alignment/>
    </xf>
    <xf numFmtId="187" fontId="3" fillId="12" borderId="10" xfId="39" applyNumberFormat="1" applyFont="1" applyFill="1" applyBorder="1" applyAlignment="1">
      <alignment/>
    </xf>
    <xf numFmtId="43" fontId="3" fillId="12" borderId="10" xfId="0" applyNumberFormat="1" applyFont="1" applyFill="1" applyBorder="1" applyAlignment="1">
      <alignment/>
    </xf>
    <xf numFmtId="0" fontId="3" fillId="12" borderId="0" xfId="0" applyFont="1" applyFill="1" applyAlignment="1">
      <alignment/>
    </xf>
    <xf numFmtId="43" fontId="3" fillId="12" borderId="0" xfId="39" applyFont="1" applyFill="1" applyAlignment="1">
      <alignment/>
    </xf>
    <xf numFmtId="43" fontId="3" fillId="0" borderId="10" xfId="39" applyFont="1" applyBorder="1" applyAlignment="1">
      <alignment/>
    </xf>
    <xf numFmtId="43" fontId="3" fillId="37" borderId="0" xfId="39" applyFont="1" applyFill="1" applyAlignment="1">
      <alignment/>
    </xf>
    <xf numFmtId="0" fontId="4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87" fontId="4" fillId="0" borderId="11" xfId="39" applyNumberFormat="1" applyFont="1" applyFill="1" applyBorder="1" applyAlignment="1">
      <alignment/>
    </xf>
    <xf numFmtId="43" fontId="4" fillId="0" borderId="11" xfId="39" applyFont="1" applyFill="1" applyBorder="1" applyAlignment="1">
      <alignment/>
    </xf>
    <xf numFmtId="43" fontId="4" fillId="0" borderId="11" xfId="39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0" fontId="4" fillId="12" borderId="10" xfId="0" applyFont="1" applyFill="1" applyBorder="1" applyAlignment="1">
      <alignment/>
    </xf>
    <xf numFmtId="41" fontId="4" fillId="12" borderId="10" xfId="0" applyNumberFormat="1" applyFont="1" applyFill="1" applyBorder="1" applyAlignment="1">
      <alignment/>
    </xf>
    <xf numFmtId="187" fontId="3" fillId="12" borderId="0" xfId="0" applyNumberFormat="1" applyFont="1" applyFill="1" applyAlignment="1">
      <alignment/>
    </xf>
    <xf numFmtId="187" fontId="4" fillId="0" borderId="0" xfId="39" applyNumberFormat="1" applyFont="1" applyAlignment="1">
      <alignment/>
    </xf>
    <xf numFmtId="187" fontId="3" fillId="0" borderId="0" xfId="39" applyNumberFormat="1" applyFont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view="pageBreakPreview" zoomScale="70" zoomScaleSheetLayoutView="70" zoomScalePageLayoutView="0" workbookViewId="0" topLeftCell="A1">
      <selection activeCell="F57" sqref="F57"/>
    </sheetView>
  </sheetViews>
  <sheetFormatPr defaultColWidth="6.57421875" defaultRowHeight="15"/>
  <cols>
    <col min="1" max="1" width="41.7109375" style="1" customWidth="1"/>
    <col min="2" max="2" width="8.8515625" style="1" customWidth="1"/>
    <col min="3" max="3" width="7.140625" style="2" bestFit="1" customWidth="1"/>
    <col min="4" max="4" width="7.00390625" style="2" customWidth="1"/>
    <col min="5" max="5" width="10.8515625" style="2" bestFit="1" customWidth="1"/>
    <col min="6" max="6" width="7.00390625" style="2" customWidth="1"/>
    <col min="7" max="7" width="6.00390625" style="2" bestFit="1" customWidth="1"/>
    <col min="8" max="8" width="5.7109375" style="2" customWidth="1"/>
    <col min="9" max="13" width="6.00390625" style="2" bestFit="1" customWidth="1"/>
    <col min="14" max="14" width="8.421875" style="4" bestFit="1" customWidth="1"/>
    <col min="15" max="15" width="6.7109375" style="4" bestFit="1" customWidth="1"/>
    <col min="16" max="16" width="7.421875" style="4" customWidth="1"/>
    <col min="17" max="18" width="10.140625" style="1" customWidth="1"/>
    <col min="19" max="20" width="12.421875" style="1" bestFit="1" customWidth="1"/>
    <col min="21" max="21" width="11.421875" style="1" bestFit="1" customWidth="1"/>
    <col min="22" max="22" width="10.140625" style="1" customWidth="1"/>
    <col min="23" max="16384" width="6.57421875" style="1" customWidth="1"/>
  </cols>
  <sheetData>
    <row r="1" ht="21">
      <c r="N1" s="3"/>
    </row>
    <row r="2" spans="1:22" ht="23.2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ht="23.25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1" ht="23.25">
      <c r="A4" s="174" t="s">
        <v>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5" spans="1:24" s="6" customFormat="1" ht="48" customHeight="1">
      <c r="A5" s="175" t="s">
        <v>3</v>
      </c>
      <c r="B5" s="176" t="s">
        <v>4</v>
      </c>
      <c r="C5" s="179" t="s">
        <v>5</v>
      </c>
      <c r="D5" s="180"/>
      <c r="E5" s="181"/>
      <c r="F5" s="179" t="s">
        <v>6</v>
      </c>
      <c r="G5" s="180"/>
      <c r="H5" s="180"/>
      <c r="I5" s="180"/>
      <c r="J5" s="180"/>
      <c r="K5" s="180"/>
      <c r="L5" s="180"/>
      <c r="M5" s="181"/>
      <c r="N5" s="179" t="s">
        <v>7</v>
      </c>
      <c r="O5" s="180"/>
      <c r="P5" s="181"/>
      <c r="Q5" s="176" t="s">
        <v>8</v>
      </c>
      <c r="R5" s="176" t="s">
        <v>9</v>
      </c>
      <c r="S5" s="176" t="s">
        <v>10</v>
      </c>
      <c r="T5" s="176" t="s">
        <v>11</v>
      </c>
      <c r="U5" s="176" t="s">
        <v>12</v>
      </c>
      <c r="V5" s="176" t="s">
        <v>13</v>
      </c>
      <c r="W5" s="5"/>
      <c r="X5" s="5"/>
    </row>
    <row r="6" spans="1:24" s="6" customFormat="1" ht="28.5" customHeight="1">
      <c r="A6" s="175"/>
      <c r="B6" s="177"/>
      <c r="C6" s="182"/>
      <c r="D6" s="183"/>
      <c r="E6" s="184"/>
      <c r="F6" s="191" t="s">
        <v>14</v>
      </c>
      <c r="G6" s="191"/>
      <c r="H6" s="191" t="s">
        <v>15</v>
      </c>
      <c r="I6" s="191"/>
      <c r="J6" s="191" t="s">
        <v>16</v>
      </c>
      <c r="K6" s="191"/>
      <c r="L6" s="191" t="s">
        <v>17</v>
      </c>
      <c r="M6" s="191"/>
      <c r="N6" s="185"/>
      <c r="O6" s="186"/>
      <c r="P6" s="187"/>
      <c r="Q6" s="177"/>
      <c r="R6" s="177"/>
      <c r="S6" s="177"/>
      <c r="T6" s="177"/>
      <c r="U6" s="177"/>
      <c r="V6" s="177"/>
      <c r="W6" s="5"/>
      <c r="X6" s="5"/>
    </row>
    <row r="7" spans="1:22" s="6" customFormat="1" ht="24" customHeight="1">
      <c r="A7" s="175"/>
      <c r="B7" s="178"/>
      <c r="C7" s="7" t="s">
        <v>18</v>
      </c>
      <c r="D7" s="7" t="s">
        <v>19</v>
      </c>
      <c r="E7" s="8" t="s">
        <v>20</v>
      </c>
      <c r="F7" s="7" t="s">
        <v>18</v>
      </c>
      <c r="G7" s="7" t="s">
        <v>19</v>
      </c>
      <c r="H7" s="7" t="s">
        <v>18</v>
      </c>
      <c r="I7" s="7" t="s">
        <v>19</v>
      </c>
      <c r="J7" s="7" t="s">
        <v>18</v>
      </c>
      <c r="K7" s="7" t="s">
        <v>19</v>
      </c>
      <c r="L7" s="7" t="s">
        <v>18</v>
      </c>
      <c r="M7" s="7" t="s">
        <v>19</v>
      </c>
      <c r="N7" s="7" t="s">
        <v>18</v>
      </c>
      <c r="O7" s="7" t="s">
        <v>19</v>
      </c>
      <c r="P7" s="7" t="s">
        <v>21</v>
      </c>
      <c r="Q7" s="178"/>
      <c r="R7" s="178"/>
      <c r="S7" s="178"/>
      <c r="T7" s="178"/>
      <c r="U7" s="178"/>
      <c r="V7" s="178"/>
    </row>
    <row r="8" spans="1:22" s="6" customFormat="1" ht="24" customHeight="1">
      <c r="A8" s="9" t="s">
        <v>22</v>
      </c>
      <c r="B8" s="188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90"/>
    </row>
    <row r="9" spans="1:22" s="14" customFormat="1" ht="26.25" customHeight="1">
      <c r="A9" s="10" t="s">
        <v>23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  <c r="R9" s="13"/>
      <c r="S9" s="13"/>
      <c r="T9" s="13"/>
      <c r="U9" s="13"/>
      <c r="V9" s="13"/>
    </row>
    <row r="10" spans="1:22" s="2" customFormat="1" ht="21">
      <c r="A10" s="15" t="s">
        <v>24</v>
      </c>
      <c r="B10" s="16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  <c r="Q10" s="16"/>
      <c r="R10" s="18">
        <v>22000</v>
      </c>
      <c r="S10" s="16"/>
      <c r="T10" s="16"/>
      <c r="U10" s="16"/>
      <c r="V10" s="16"/>
    </row>
    <row r="11" spans="1:22" s="2" customFormat="1" ht="21">
      <c r="A11" s="19" t="s">
        <v>25</v>
      </c>
      <c r="B11" s="16">
        <v>260</v>
      </c>
      <c r="C11" s="16">
        <v>0</v>
      </c>
      <c r="D11" s="16">
        <v>0</v>
      </c>
      <c r="E11" s="16">
        <f>SUM(C11:D11)</f>
        <v>0</v>
      </c>
      <c r="F11" s="16"/>
      <c r="G11" s="16"/>
      <c r="H11" s="16"/>
      <c r="I11" s="16"/>
      <c r="J11" s="16"/>
      <c r="K11" s="16"/>
      <c r="L11" s="16"/>
      <c r="M11" s="16"/>
      <c r="N11" s="17">
        <f>SUM(N12:N12)</f>
        <v>0</v>
      </c>
      <c r="O11" s="17">
        <f>SUM(O12:O12)</f>
        <v>0</v>
      </c>
      <c r="P11" s="17">
        <f>SUM(P12:P12)</f>
        <v>0</v>
      </c>
      <c r="Q11" s="20">
        <f>P11/B11*100</f>
        <v>0</v>
      </c>
      <c r="R11" s="18">
        <v>234000</v>
      </c>
      <c r="S11" s="21"/>
      <c r="T11" s="22"/>
      <c r="U11" s="23"/>
      <c r="V11" s="20">
        <f>U11/R11*100</f>
        <v>0</v>
      </c>
    </row>
    <row r="12" spans="1:22" s="2" customFormat="1" ht="21">
      <c r="A12" s="24" t="s">
        <v>26</v>
      </c>
      <c r="B12" s="16"/>
      <c r="C12" s="16"/>
      <c r="D12" s="16"/>
      <c r="E12" s="25"/>
      <c r="F12" s="16"/>
      <c r="G12" s="16"/>
      <c r="H12" s="16"/>
      <c r="I12" s="16"/>
      <c r="J12" s="16"/>
      <c r="K12" s="16"/>
      <c r="L12" s="16"/>
      <c r="M12" s="16"/>
      <c r="N12" s="17"/>
      <c r="O12" s="17"/>
      <c r="P12" s="17"/>
      <c r="Q12" s="20"/>
      <c r="R12" s="26"/>
      <c r="S12" s="16"/>
      <c r="T12" s="16"/>
      <c r="U12" s="16"/>
      <c r="V12" s="16"/>
    </row>
    <row r="13" spans="1:22" s="2" customFormat="1" ht="42">
      <c r="A13" s="19" t="s">
        <v>27</v>
      </c>
      <c r="B13" s="16"/>
      <c r="C13" s="16">
        <f>SUM(C14:C14)</f>
        <v>0</v>
      </c>
      <c r="D13" s="16">
        <f>SUM(D14:D14)</f>
        <v>0</v>
      </c>
      <c r="E13" s="25">
        <f>SUM(E14:E14)</f>
        <v>0</v>
      </c>
      <c r="F13" s="16"/>
      <c r="G13" s="16"/>
      <c r="H13" s="16"/>
      <c r="I13" s="16"/>
      <c r="J13" s="16"/>
      <c r="K13" s="16"/>
      <c r="L13" s="16"/>
      <c r="M13" s="16"/>
      <c r="N13" s="17">
        <f>SUM(N14:N14)</f>
        <v>0</v>
      </c>
      <c r="O13" s="17">
        <f>SUM(O14:O14)</f>
        <v>0</v>
      </c>
      <c r="P13" s="17">
        <f>SUM(P14:P14)</f>
        <v>0</v>
      </c>
      <c r="Q13" s="20" t="e">
        <f>P13/B13*100</f>
        <v>#DIV/0!</v>
      </c>
      <c r="R13" s="26"/>
      <c r="S13" s="27"/>
      <c r="T13" s="22"/>
      <c r="U13" s="23"/>
      <c r="V13" s="20" t="e">
        <f>U13/R13*100</f>
        <v>#DIV/0!</v>
      </c>
    </row>
    <row r="14" spans="1:22" s="2" customFormat="1" ht="21">
      <c r="A14" s="24"/>
      <c r="B14" s="16"/>
      <c r="C14" s="16"/>
      <c r="D14" s="16"/>
      <c r="E14" s="25"/>
      <c r="F14" s="16"/>
      <c r="G14" s="16"/>
      <c r="H14" s="16"/>
      <c r="I14" s="16"/>
      <c r="J14" s="16"/>
      <c r="K14" s="16"/>
      <c r="L14" s="16"/>
      <c r="M14" s="16"/>
      <c r="N14" s="17"/>
      <c r="O14" s="17"/>
      <c r="P14" s="17"/>
      <c r="Q14" s="20"/>
      <c r="R14" s="26"/>
      <c r="S14" s="16"/>
      <c r="T14" s="16"/>
      <c r="U14" s="16"/>
      <c r="V14" s="16"/>
    </row>
    <row r="15" spans="1:22" s="4" customFormat="1" ht="21">
      <c r="A15" s="15" t="s">
        <v>28</v>
      </c>
      <c r="B15" s="17">
        <v>140</v>
      </c>
      <c r="C15" s="28">
        <f>SUM(C16:C16)</f>
        <v>0</v>
      </c>
      <c r="D15" s="28">
        <f>SUM(D16:D16)</f>
        <v>0</v>
      </c>
      <c r="E15" s="28">
        <f>SUM(E16:E16)</f>
        <v>0</v>
      </c>
      <c r="F15" s="17"/>
      <c r="G15" s="17"/>
      <c r="H15" s="17"/>
      <c r="I15" s="17"/>
      <c r="J15" s="17"/>
      <c r="K15" s="17"/>
      <c r="L15" s="17"/>
      <c r="M15" s="17"/>
      <c r="N15" s="17">
        <f>SUM(N16:N16)</f>
        <v>0</v>
      </c>
      <c r="O15" s="17">
        <f>SUM(O16:O16)</f>
        <v>0</v>
      </c>
      <c r="P15" s="17">
        <f>SUM(P16:P16)</f>
        <v>0</v>
      </c>
      <c r="Q15" s="29">
        <f>P15/B15*100</f>
        <v>0</v>
      </c>
      <c r="R15" s="30">
        <v>16100</v>
      </c>
      <c r="S15" s="17"/>
      <c r="T15" s="22"/>
      <c r="U15" s="30"/>
      <c r="V15" s="17">
        <v>100</v>
      </c>
    </row>
    <row r="16" spans="1:22" s="2" customFormat="1" ht="21">
      <c r="A16" s="2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7"/>
      <c r="P16" s="17"/>
      <c r="Q16" s="16"/>
      <c r="R16" s="16"/>
      <c r="S16" s="16"/>
      <c r="T16" s="16"/>
      <c r="U16" s="16"/>
      <c r="V16" s="16"/>
    </row>
    <row r="17" spans="1:22" s="4" customFormat="1" ht="21">
      <c r="A17" s="15" t="s">
        <v>29</v>
      </c>
      <c r="B17" s="17">
        <v>120</v>
      </c>
      <c r="C17" s="17">
        <f>SUM(C18:C18)</f>
        <v>0</v>
      </c>
      <c r="D17" s="17">
        <f>SUM(D18:D18)</f>
        <v>0</v>
      </c>
      <c r="E17" s="17">
        <f>SUM(E18:E18)</f>
        <v>0</v>
      </c>
      <c r="F17" s="17"/>
      <c r="G17" s="17"/>
      <c r="H17" s="17"/>
      <c r="I17" s="17"/>
      <c r="J17" s="17"/>
      <c r="K17" s="17"/>
      <c r="L17" s="17"/>
      <c r="M17" s="17"/>
      <c r="N17" s="17">
        <f>SUM(N18:N18)</f>
        <v>0</v>
      </c>
      <c r="O17" s="17">
        <f>SUM(O18:O18)</f>
        <v>0</v>
      </c>
      <c r="P17" s="17">
        <f>SUM(P18:P18)</f>
        <v>0</v>
      </c>
      <c r="Q17" s="29">
        <f>P17/B17*100</f>
        <v>0</v>
      </c>
      <c r="R17" s="30">
        <v>72000</v>
      </c>
      <c r="S17" s="17"/>
      <c r="T17" s="22"/>
      <c r="U17" s="30"/>
      <c r="V17" s="17">
        <v>100</v>
      </c>
    </row>
    <row r="18" spans="1:22" s="2" customFormat="1" ht="21">
      <c r="A18" s="24"/>
      <c r="B18" s="16"/>
      <c r="C18" s="16"/>
      <c r="D18" s="16"/>
      <c r="E18" s="16"/>
      <c r="F18" s="31"/>
      <c r="G18" s="31"/>
      <c r="H18" s="16"/>
      <c r="I18" s="16"/>
      <c r="J18" s="16"/>
      <c r="K18" s="16"/>
      <c r="L18" s="16"/>
      <c r="M18" s="16"/>
      <c r="N18" s="17"/>
      <c r="O18" s="17"/>
      <c r="P18" s="17"/>
      <c r="Q18" s="16"/>
      <c r="R18" s="16"/>
      <c r="S18" s="16"/>
      <c r="T18" s="16"/>
      <c r="U18" s="16"/>
      <c r="V18" s="16"/>
    </row>
    <row r="19" spans="1:22" s="4" customFormat="1" ht="21">
      <c r="A19" s="15" t="s">
        <v>30</v>
      </c>
      <c r="B19" s="17">
        <v>40</v>
      </c>
      <c r="C19" s="17">
        <f>SUM(C20:C20)</f>
        <v>0</v>
      </c>
      <c r="D19" s="17">
        <f>SUM(D20:D20)</f>
        <v>0</v>
      </c>
      <c r="E19" s="17">
        <f>SUM(E20:E20)</f>
        <v>0</v>
      </c>
      <c r="F19" s="17"/>
      <c r="G19" s="17"/>
      <c r="H19" s="17"/>
      <c r="I19" s="17"/>
      <c r="J19" s="17"/>
      <c r="K19" s="17"/>
      <c r="L19" s="17"/>
      <c r="M19" s="17"/>
      <c r="N19" s="17">
        <f>SUM(N20:N20)</f>
        <v>0</v>
      </c>
      <c r="O19" s="17">
        <f>SUM(O20:O20)</f>
        <v>0</v>
      </c>
      <c r="P19" s="17">
        <f>O19+N19</f>
        <v>0</v>
      </c>
      <c r="Q19" s="29">
        <f>P19/B19*100</f>
        <v>0</v>
      </c>
      <c r="R19" s="30">
        <v>32000</v>
      </c>
      <c r="S19" s="17"/>
      <c r="T19" s="32"/>
      <c r="U19" s="30"/>
      <c r="V19" s="17">
        <v>100</v>
      </c>
    </row>
    <row r="20" spans="1:22" s="2" customFormat="1" ht="21">
      <c r="A20" s="2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7"/>
      <c r="P20" s="17"/>
      <c r="Q20" s="16"/>
      <c r="R20" s="16"/>
      <c r="S20" s="16"/>
      <c r="T20" s="16"/>
      <c r="U20" s="16"/>
      <c r="V20" s="16"/>
    </row>
    <row r="21" spans="1:22" s="2" customFormat="1" ht="21">
      <c r="A21" s="15" t="s">
        <v>31</v>
      </c>
      <c r="B21" s="16"/>
      <c r="C21" s="16">
        <f>SUM(C22:C22)</f>
        <v>0</v>
      </c>
      <c r="D21" s="16">
        <f>SUM(D22:D22)</f>
        <v>0</v>
      </c>
      <c r="E21" s="16">
        <f>SUM(E22:E22)</f>
        <v>0</v>
      </c>
      <c r="F21" s="16"/>
      <c r="G21" s="16"/>
      <c r="H21" s="16"/>
      <c r="I21" s="16"/>
      <c r="J21" s="16"/>
      <c r="K21" s="16"/>
      <c r="L21" s="16"/>
      <c r="M21" s="16"/>
      <c r="N21" s="17">
        <f>SUM(N22:N22)</f>
        <v>0</v>
      </c>
      <c r="O21" s="17">
        <f>SUM(O22:O22)</f>
        <v>0</v>
      </c>
      <c r="P21" s="17">
        <f>SUM(P22:P22)</f>
        <v>0</v>
      </c>
      <c r="Q21" s="16"/>
      <c r="R21" s="16"/>
      <c r="S21" s="16"/>
      <c r="T21" s="16"/>
      <c r="U21" s="16"/>
      <c r="V21" s="16"/>
    </row>
    <row r="22" spans="1:22" s="2" customFormat="1" ht="21">
      <c r="A22" s="33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7"/>
      <c r="P22" s="17"/>
      <c r="Q22" s="16"/>
      <c r="R22" s="16"/>
      <c r="S22" s="16"/>
      <c r="T22" s="16"/>
      <c r="U22" s="16"/>
      <c r="V22" s="16"/>
    </row>
    <row r="23" spans="1:22" s="2" customFormat="1" ht="21">
      <c r="A23" s="15" t="s">
        <v>32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7"/>
      <c r="P23" s="17"/>
      <c r="Q23" s="16"/>
      <c r="R23" s="16"/>
      <c r="S23" s="16"/>
      <c r="T23" s="16"/>
      <c r="U23" s="16"/>
      <c r="V23" s="16"/>
    </row>
    <row r="24" spans="1:22" s="2" customFormat="1" ht="21">
      <c r="A24" s="15" t="s">
        <v>33</v>
      </c>
      <c r="B24" s="16">
        <v>46</v>
      </c>
      <c r="C24" s="16">
        <v>24</v>
      </c>
      <c r="D24" s="16">
        <v>22</v>
      </c>
      <c r="E24" s="16">
        <f>SUM(C24:D24)</f>
        <v>46</v>
      </c>
      <c r="F24" s="16"/>
      <c r="G24" s="16"/>
      <c r="H24" s="16"/>
      <c r="I24" s="16"/>
      <c r="J24" s="16"/>
      <c r="K24" s="16"/>
      <c r="L24" s="16"/>
      <c r="M24" s="16"/>
      <c r="N24" s="17">
        <f>C24+F24+H24+J24+L24</f>
        <v>24</v>
      </c>
      <c r="O24" s="17">
        <f>D24+G24+I24+K24+M24</f>
        <v>22</v>
      </c>
      <c r="P24" s="17">
        <f>SUM(N24:O24)</f>
        <v>46</v>
      </c>
      <c r="Q24" s="20">
        <f>P24/B24*100</f>
        <v>100</v>
      </c>
      <c r="R24" s="18">
        <v>97500</v>
      </c>
      <c r="S24" s="16"/>
      <c r="T24" s="16"/>
      <c r="U24" s="16"/>
      <c r="V24" s="16"/>
    </row>
    <row r="25" spans="1:22" ht="42">
      <c r="A25" s="34" t="s">
        <v>34</v>
      </c>
      <c r="B25" s="3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7"/>
      <c r="P25" s="17"/>
      <c r="Q25" s="36"/>
      <c r="R25" s="36"/>
      <c r="S25" s="36"/>
      <c r="T25" s="36"/>
      <c r="U25" s="36"/>
      <c r="V25" s="36"/>
    </row>
    <row r="26" spans="1:22" s="2" customFormat="1" ht="21">
      <c r="A26" s="15" t="s">
        <v>35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7"/>
      <c r="P26" s="17"/>
      <c r="Q26" s="16"/>
      <c r="R26" s="16"/>
      <c r="S26" s="16"/>
      <c r="T26" s="16"/>
      <c r="U26" s="16"/>
      <c r="V26" s="16"/>
    </row>
    <row r="27" spans="1:22" s="2" customFormat="1" ht="21">
      <c r="A27" s="15" t="s">
        <v>36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7"/>
      <c r="P27" s="17"/>
      <c r="Q27" s="16"/>
      <c r="R27" s="16"/>
      <c r="S27" s="16"/>
      <c r="T27" s="16"/>
      <c r="U27" s="16"/>
      <c r="V27" s="16"/>
    </row>
    <row r="28" spans="1:22" s="2" customFormat="1" ht="21">
      <c r="A28" s="15" t="s">
        <v>37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7"/>
      <c r="P28" s="17"/>
      <c r="Q28" s="16"/>
      <c r="R28" s="16"/>
      <c r="S28" s="16"/>
      <c r="T28" s="16"/>
      <c r="U28" s="16"/>
      <c r="V28" s="16"/>
    </row>
    <row r="29" spans="1:22" s="2" customFormat="1" ht="21">
      <c r="A29" s="15" t="s">
        <v>38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7"/>
      <c r="P29" s="17"/>
      <c r="Q29" s="16"/>
      <c r="R29" s="16"/>
      <c r="S29" s="16"/>
      <c r="T29" s="16"/>
      <c r="U29" s="16"/>
      <c r="V29" s="16"/>
    </row>
    <row r="30" spans="1:22" ht="42">
      <c r="A30" s="34" t="s">
        <v>39</v>
      </c>
      <c r="B30" s="3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7"/>
      <c r="P30" s="17"/>
      <c r="Q30" s="36"/>
      <c r="R30" s="36"/>
      <c r="S30" s="36"/>
      <c r="T30" s="36"/>
      <c r="U30" s="36"/>
      <c r="V30" s="36"/>
    </row>
    <row r="31" spans="1:22" s="2" customFormat="1" ht="42">
      <c r="A31" s="37" t="s">
        <v>40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6"/>
      <c r="R31" s="16"/>
      <c r="S31" s="16"/>
      <c r="T31" s="16"/>
      <c r="U31" s="16"/>
      <c r="V31" s="16"/>
    </row>
    <row r="32" spans="1:22" s="2" customFormat="1" ht="21">
      <c r="A32" s="15" t="s">
        <v>41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7"/>
      <c r="P32" s="17"/>
      <c r="Q32" s="16"/>
      <c r="R32" s="16"/>
      <c r="S32" s="16"/>
      <c r="T32" s="16"/>
      <c r="U32" s="16"/>
      <c r="V32" s="16"/>
    </row>
    <row r="33" spans="1:22" s="2" customFormat="1" ht="21">
      <c r="A33" s="15" t="s">
        <v>42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7"/>
      <c r="P33" s="17"/>
      <c r="Q33" s="16"/>
      <c r="R33" s="16"/>
      <c r="S33" s="16"/>
      <c r="T33" s="16"/>
      <c r="U33" s="16"/>
      <c r="V33" s="16"/>
    </row>
    <row r="34" spans="1:22" s="2" customFormat="1" ht="21">
      <c r="A34" s="15" t="s">
        <v>43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17"/>
      <c r="P34" s="17"/>
      <c r="Q34" s="16"/>
      <c r="R34" s="16"/>
      <c r="S34" s="16"/>
      <c r="T34" s="16"/>
      <c r="U34" s="16"/>
      <c r="V34" s="16"/>
    </row>
    <row r="35" spans="1:22" s="2" customFormat="1" ht="21">
      <c r="A35" s="37" t="s">
        <v>44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7"/>
      <c r="P35" s="17"/>
      <c r="Q35" s="16"/>
      <c r="R35" s="16"/>
      <c r="S35" s="16"/>
      <c r="T35" s="16"/>
      <c r="U35" s="16"/>
      <c r="V35" s="16"/>
    </row>
    <row r="36" spans="1:22" ht="21">
      <c r="A36" s="38" t="s">
        <v>45</v>
      </c>
      <c r="B36" s="3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7"/>
      <c r="P36" s="17"/>
      <c r="Q36" s="36"/>
      <c r="R36" s="39">
        <v>32640</v>
      </c>
      <c r="S36" s="40"/>
      <c r="T36" s="22"/>
      <c r="U36" s="40"/>
      <c r="V36" s="41">
        <f>U36/R36*100</f>
        <v>0</v>
      </c>
    </row>
    <row r="37" spans="1:22" s="2" customFormat="1" ht="21">
      <c r="A37" s="17" t="s">
        <v>46</v>
      </c>
      <c r="B37" s="42">
        <v>76000</v>
      </c>
      <c r="C37" s="42"/>
      <c r="D37" s="42"/>
      <c r="E37" s="42">
        <f>C37+D37</f>
        <v>0</v>
      </c>
      <c r="F37" s="42">
        <v>969</v>
      </c>
      <c r="G37" s="42">
        <v>1012</v>
      </c>
      <c r="H37" s="42">
        <v>1032</v>
      </c>
      <c r="I37" s="42">
        <v>1099</v>
      </c>
      <c r="J37" s="42">
        <v>957</v>
      </c>
      <c r="K37" s="42">
        <v>996</v>
      </c>
      <c r="L37" s="42">
        <v>910</v>
      </c>
      <c r="M37" s="42">
        <v>979</v>
      </c>
      <c r="N37" s="42">
        <f aca="true" t="shared" si="0" ref="N37:N46">C37+F37+H37+J37+L37</f>
        <v>3868</v>
      </c>
      <c r="O37" s="43">
        <f aca="true" t="shared" si="1" ref="O37:O46">D37+G37+I37+K37+M37</f>
        <v>4086</v>
      </c>
      <c r="P37" s="42">
        <f aca="true" t="shared" si="2" ref="P37:P46">SUM(N37:O37)</f>
        <v>7954</v>
      </c>
      <c r="Q37" s="29">
        <f>(O37+N37)/B37*100</f>
        <v>10.465789473684211</v>
      </c>
      <c r="R37" s="16"/>
      <c r="S37" s="16"/>
      <c r="T37" s="16"/>
      <c r="U37" s="16"/>
      <c r="V37" s="16"/>
    </row>
    <row r="38" spans="1:22" s="2" customFormat="1" ht="21">
      <c r="A38" s="17" t="s">
        <v>47</v>
      </c>
      <c r="B38" s="42">
        <v>5000</v>
      </c>
      <c r="C38" s="42">
        <v>1849</v>
      </c>
      <c r="D38" s="42">
        <v>2156</v>
      </c>
      <c r="E38" s="42">
        <f>C38+D38</f>
        <v>4005</v>
      </c>
      <c r="F38" s="42">
        <v>24</v>
      </c>
      <c r="G38" s="42">
        <v>26</v>
      </c>
      <c r="H38" s="42">
        <v>46</v>
      </c>
      <c r="I38" s="42">
        <v>38</v>
      </c>
      <c r="J38" s="42">
        <v>32</v>
      </c>
      <c r="K38" s="42">
        <v>30</v>
      </c>
      <c r="L38" s="42">
        <v>26</v>
      </c>
      <c r="M38" s="42">
        <v>13</v>
      </c>
      <c r="N38" s="42">
        <f t="shared" si="0"/>
        <v>1977</v>
      </c>
      <c r="O38" s="43">
        <f>D38+G38+I38+K38+M38</f>
        <v>2263</v>
      </c>
      <c r="P38" s="42">
        <f t="shared" si="2"/>
        <v>4240</v>
      </c>
      <c r="Q38" s="29">
        <f>(O38+N38)/B38*100</f>
        <v>84.8</v>
      </c>
      <c r="R38" s="16"/>
      <c r="S38" s="16"/>
      <c r="T38" s="16"/>
      <c r="U38" s="16"/>
      <c r="V38" s="16"/>
    </row>
    <row r="39" spans="1:22" s="2" customFormat="1" ht="21">
      <c r="A39" s="17" t="s">
        <v>48</v>
      </c>
      <c r="B39" s="42">
        <v>20000</v>
      </c>
      <c r="C39" s="42"/>
      <c r="D39" s="42"/>
      <c r="E39" s="42">
        <f>SUM(C39:D39)</f>
        <v>0</v>
      </c>
      <c r="F39" s="42">
        <f aca="true" t="shared" si="3" ref="F39:M39">SUM(F40:F42)</f>
        <v>101</v>
      </c>
      <c r="G39" s="42">
        <f t="shared" si="3"/>
        <v>141</v>
      </c>
      <c r="H39" s="42">
        <f t="shared" si="3"/>
        <v>1278</v>
      </c>
      <c r="I39" s="42">
        <f t="shared" si="3"/>
        <v>1459</v>
      </c>
      <c r="J39" s="42">
        <f t="shared" si="3"/>
        <v>1162</v>
      </c>
      <c r="K39" s="42">
        <f t="shared" si="3"/>
        <v>1239</v>
      </c>
      <c r="L39" s="42">
        <f t="shared" si="3"/>
        <v>147</v>
      </c>
      <c r="M39" s="42">
        <f t="shared" si="3"/>
        <v>181</v>
      </c>
      <c r="N39" s="42">
        <f t="shared" si="0"/>
        <v>2688</v>
      </c>
      <c r="O39" s="43">
        <f t="shared" si="1"/>
        <v>3020</v>
      </c>
      <c r="P39" s="42">
        <f>SUM(N39:O39)</f>
        <v>5708</v>
      </c>
      <c r="Q39" s="29">
        <f>P39/B39*100</f>
        <v>28.54</v>
      </c>
      <c r="R39" s="16"/>
      <c r="S39" s="26"/>
      <c r="T39" s="16"/>
      <c r="U39" s="16"/>
      <c r="V39" s="16"/>
    </row>
    <row r="40" spans="1:22" s="2" customFormat="1" ht="21">
      <c r="A40" s="16" t="s">
        <v>49</v>
      </c>
      <c r="B40" s="26">
        <v>500</v>
      </c>
      <c r="C40" s="26"/>
      <c r="D40" s="26"/>
      <c r="E40" s="42">
        <f>C40+D40</f>
        <v>0</v>
      </c>
      <c r="F40" s="26">
        <v>3</v>
      </c>
      <c r="G40" s="26">
        <v>12</v>
      </c>
      <c r="H40" s="26">
        <v>15</v>
      </c>
      <c r="I40" s="26">
        <v>30</v>
      </c>
      <c r="J40" s="26">
        <v>19</v>
      </c>
      <c r="K40" s="26">
        <v>25</v>
      </c>
      <c r="L40" s="26">
        <v>11</v>
      </c>
      <c r="M40" s="26">
        <v>10</v>
      </c>
      <c r="N40" s="26">
        <f t="shared" si="0"/>
        <v>48</v>
      </c>
      <c r="O40" s="44">
        <f t="shared" si="1"/>
        <v>77</v>
      </c>
      <c r="P40" s="42">
        <f t="shared" si="2"/>
        <v>125</v>
      </c>
      <c r="Q40" s="29">
        <f>(O40+N40)/B40*100</f>
        <v>25</v>
      </c>
      <c r="R40" s="16"/>
      <c r="S40" s="26"/>
      <c r="T40" s="16"/>
      <c r="U40" s="16"/>
      <c r="V40" s="16"/>
    </row>
    <row r="41" spans="1:22" s="2" customFormat="1" ht="21">
      <c r="A41" s="16" t="s">
        <v>50</v>
      </c>
      <c r="B41" s="26">
        <v>62000</v>
      </c>
      <c r="C41" s="26"/>
      <c r="D41" s="26"/>
      <c r="E41" s="42">
        <f>C41+D41</f>
        <v>0</v>
      </c>
      <c r="F41" s="26">
        <v>90</v>
      </c>
      <c r="G41" s="26">
        <v>121</v>
      </c>
      <c r="H41" s="26">
        <v>1226</v>
      </c>
      <c r="I41" s="26">
        <v>1383</v>
      </c>
      <c r="J41" s="26">
        <v>1106</v>
      </c>
      <c r="K41" s="26">
        <v>1173</v>
      </c>
      <c r="L41" s="26">
        <v>122</v>
      </c>
      <c r="M41" s="26">
        <v>162</v>
      </c>
      <c r="N41" s="26">
        <f t="shared" si="0"/>
        <v>2544</v>
      </c>
      <c r="O41" s="44">
        <f t="shared" si="1"/>
        <v>2839</v>
      </c>
      <c r="P41" s="42">
        <f t="shared" si="2"/>
        <v>5383</v>
      </c>
      <c r="Q41" s="29">
        <f>(O41+N41)/B41*100</f>
        <v>8.68225806451613</v>
      </c>
      <c r="R41" s="16"/>
      <c r="S41" s="16"/>
      <c r="T41" s="16"/>
      <c r="U41" s="16"/>
      <c r="V41" s="16"/>
    </row>
    <row r="42" spans="1:22" s="2" customFormat="1" ht="42">
      <c r="A42" s="24" t="s">
        <v>51</v>
      </c>
      <c r="B42" s="26">
        <v>700</v>
      </c>
      <c r="C42" s="26"/>
      <c r="D42" s="26"/>
      <c r="E42" s="42">
        <f>C42+D42</f>
        <v>0</v>
      </c>
      <c r="F42" s="26">
        <v>8</v>
      </c>
      <c r="G42" s="26">
        <v>8</v>
      </c>
      <c r="H42" s="26">
        <v>37</v>
      </c>
      <c r="I42" s="42">
        <v>46</v>
      </c>
      <c r="J42" s="42">
        <v>37</v>
      </c>
      <c r="K42" s="42">
        <v>41</v>
      </c>
      <c r="L42" s="42">
        <v>14</v>
      </c>
      <c r="M42" s="42">
        <v>9</v>
      </c>
      <c r="N42" s="26">
        <f t="shared" si="0"/>
        <v>96</v>
      </c>
      <c r="O42" s="44">
        <f t="shared" si="1"/>
        <v>104</v>
      </c>
      <c r="P42" s="42">
        <f t="shared" si="2"/>
        <v>200</v>
      </c>
      <c r="Q42" s="29">
        <f>(O42+N42)/B42*100</f>
        <v>28.57142857142857</v>
      </c>
      <c r="R42" s="26"/>
      <c r="S42" s="16"/>
      <c r="T42" s="16"/>
      <c r="U42" s="16"/>
      <c r="V42" s="16"/>
    </row>
    <row r="43" spans="1:22" s="4" customFormat="1" ht="21">
      <c r="A43" s="17" t="s">
        <v>52</v>
      </c>
      <c r="B43" s="42">
        <v>2400</v>
      </c>
      <c r="C43" s="42"/>
      <c r="D43" s="42"/>
      <c r="E43" s="42">
        <f>SUM(E44:E46)</f>
        <v>0</v>
      </c>
      <c r="F43" s="42">
        <f>SUM(F44:F46)</f>
        <v>86</v>
      </c>
      <c r="G43" s="42">
        <f aca="true" t="shared" si="4" ref="G43:M43">SUM(G44:G46)</f>
        <v>85</v>
      </c>
      <c r="H43" s="42">
        <f t="shared" si="4"/>
        <v>226</v>
      </c>
      <c r="I43" s="42">
        <f t="shared" si="4"/>
        <v>251</v>
      </c>
      <c r="J43" s="42">
        <f t="shared" si="4"/>
        <v>218</v>
      </c>
      <c r="K43" s="42">
        <f t="shared" si="4"/>
        <v>223</v>
      </c>
      <c r="L43" s="42">
        <f t="shared" si="4"/>
        <v>39</v>
      </c>
      <c r="M43" s="42">
        <f t="shared" si="4"/>
        <v>41</v>
      </c>
      <c r="N43" s="42">
        <f t="shared" si="0"/>
        <v>569</v>
      </c>
      <c r="O43" s="43">
        <f>D43+G43+I43+K43+M43</f>
        <v>600</v>
      </c>
      <c r="P43" s="42">
        <f t="shared" si="2"/>
        <v>1169</v>
      </c>
      <c r="Q43" s="29">
        <f>(O43+N43)/B43*100</f>
        <v>48.70833333333333</v>
      </c>
      <c r="R43" s="17"/>
      <c r="S43" s="17"/>
      <c r="T43" s="17"/>
      <c r="U43" s="17"/>
      <c r="V43" s="17"/>
    </row>
    <row r="44" spans="1:22" ht="21">
      <c r="A44" s="36" t="s">
        <v>53</v>
      </c>
      <c r="B44" s="39">
        <v>1000</v>
      </c>
      <c r="C44" s="26"/>
      <c r="D44" s="26"/>
      <c r="E44" s="42">
        <f>C44+D44</f>
        <v>0</v>
      </c>
      <c r="F44" s="26">
        <v>60</v>
      </c>
      <c r="G44" s="26">
        <v>56</v>
      </c>
      <c r="H44" s="26">
        <v>107</v>
      </c>
      <c r="I44" s="26">
        <v>111</v>
      </c>
      <c r="J44" s="26">
        <v>84</v>
      </c>
      <c r="K44" s="26">
        <v>77</v>
      </c>
      <c r="L44" s="26">
        <v>0</v>
      </c>
      <c r="M44" s="26">
        <v>0</v>
      </c>
      <c r="N44" s="26">
        <f t="shared" si="0"/>
        <v>251</v>
      </c>
      <c r="O44" s="44">
        <f t="shared" si="1"/>
        <v>244</v>
      </c>
      <c r="P44" s="42">
        <f t="shared" si="2"/>
        <v>495</v>
      </c>
      <c r="Q44" s="36"/>
      <c r="R44" s="36"/>
      <c r="S44" s="39"/>
      <c r="T44" s="36"/>
      <c r="U44" s="36"/>
      <c r="V44" s="36"/>
    </row>
    <row r="45" spans="1:22" ht="21">
      <c r="A45" s="36" t="s">
        <v>54</v>
      </c>
      <c r="B45" s="39">
        <v>800</v>
      </c>
      <c r="C45" s="26"/>
      <c r="D45" s="26"/>
      <c r="E45" s="42">
        <f>C45+D45</f>
        <v>0</v>
      </c>
      <c r="F45" s="26">
        <v>18</v>
      </c>
      <c r="G45" s="26">
        <v>21</v>
      </c>
      <c r="H45" s="26">
        <v>82</v>
      </c>
      <c r="I45" s="26">
        <v>94</v>
      </c>
      <c r="J45" s="26">
        <v>97</v>
      </c>
      <c r="K45" s="26">
        <v>105</v>
      </c>
      <c r="L45" s="26">
        <v>25</v>
      </c>
      <c r="M45" s="26">
        <v>32</v>
      </c>
      <c r="N45" s="26">
        <f t="shared" si="0"/>
        <v>222</v>
      </c>
      <c r="O45" s="44">
        <f t="shared" si="1"/>
        <v>252</v>
      </c>
      <c r="P45" s="42">
        <f t="shared" si="2"/>
        <v>474</v>
      </c>
      <c r="Q45" s="36"/>
      <c r="R45" s="36"/>
      <c r="S45" s="39"/>
      <c r="T45" s="36"/>
      <c r="U45" s="36"/>
      <c r="V45" s="36"/>
    </row>
    <row r="46" spans="1:22" ht="42">
      <c r="A46" s="45" t="s">
        <v>55</v>
      </c>
      <c r="B46" s="39">
        <v>700</v>
      </c>
      <c r="C46" s="26"/>
      <c r="D46" s="26"/>
      <c r="E46" s="42">
        <f>C46+D46</f>
        <v>0</v>
      </c>
      <c r="F46" s="26">
        <v>8</v>
      </c>
      <c r="G46" s="26">
        <v>8</v>
      </c>
      <c r="H46" s="26">
        <v>37</v>
      </c>
      <c r="I46" s="42">
        <v>46</v>
      </c>
      <c r="J46" s="42">
        <v>37</v>
      </c>
      <c r="K46" s="42">
        <v>41</v>
      </c>
      <c r="L46" s="42">
        <v>14</v>
      </c>
      <c r="M46" s="42">
        <v>9</v>
      </c>
      <c r="N46" s="26">
        <f t="shared" si="0"/>
        <v>96</v>
      </c>
      <c r="O46" s="44">
        <f t="shared" si="1"/>
        <v>104</v>
      </c>
      <c r="P46" s="42">
        <f t="shared" si="2"/>
        <v>200</v>
      </c>
      <c r="Q46" s="36"/>
      <c r="R46" s="36"/>
      <c r="S46" s="36"/>
      <c r="T46" s="36"/>
      <c r="U46" s="36"/>
      <c r="V46" s="36"/>
    </row>
    <row r="47" spans="1:22" s="6" customFormat="1" ht="21">
      <c r="A47" s="46" t="s">
        <v>56</v>
      </c>
      <c r="B47" s="47">
        <v>62000</v>
      </c>
      <c r="C47" s="42"/>
      <c r="D47" s="42"/>
      <c r="E47" s="42">
        <f>SUM(E48:E49)</f>
        <v>0</v>
      </c>
      <c r="F47" s="42">
        <f>SUM(F48:F49)</f>
        <v>90</v>
      </c>
      <c r="G47" s="42">
        <f aca="true" t="shared" si="5" ref="G47:P47">SUM(G48:G49)</f>
        <v>121</v>
      </c>
      <c r="H47" s="42">
        <f t="shared" si="5"/>
        <v>1226</v>
      </c>
      <c r="I47" s="42">
        <f t="shared" si="5"/>
        <v>1383</v>
      </c>
      <c r="J47" s="42">
        <f t="shared" si="5"/>
        <v>1106</v>
      </c>
      <c r="K47" s="42">
        <f t="shared" si="5"/>
        <v>1173</v>
      </c>
      <c r="L47" s="42">
        <f t="shared" si="5"/>
        <v>122</v>
      </c>
      <c r="M47" s="42">
        <f t="shared" si="5"/>
        <v>162</v>
      </c>
      <c r="N47" s="42">
        <f t="shared" si="5"/>
        <v>2544</v>
      </c>
      <c r="O47" s="42">
        <f t="shared" si="5"/>
        <v>2839</v>
      </c>
      <c r="P47" s="42">
        <f t="shared" si="5"/>
        <v>5383</v>
      </c>
      <c r="Q47" s="48">
        <f>P47/B47*100</f>
        <v>8.68225806451613</v>
      </c>
      <c r="R47" s="42">
        <v>172720</v>
      </c>
      <c r="S47" s="47"/>
      <c r="T47" s="49"/>
      <c r="U47" s="47"/>
      <c r="V47" s="50">
        <f>U47/R47*100</f>
        <v>0</v>
      </c>
    </row>
    <row r="48" spans="1:22" ht="21">
      <c r="A48" s="36" t="s">
        <v>57</v>
      </c>
      <c r="B48" s="39">
        <v>62000</v>
      </c>
      <c r="C48" s="44"/>
      <c r="D48" s="44"/>
      <c r="E48" s="42">
        <f>C48+D48</f>
        <v>0</v>
      </c>
      <c r="F48" s="26">
        <v>90</v>
      </c>
      <c r="G48" s="26">
        <v>121</v>
      </c>
      <c r="H48" s="26">
        <v>1226</v>
      </c>
      <c r="I48" s="26">
        <v>1383</v>
      </c>
      <c r="J48" s="26">
        <v>1106</v>
      </c>
      <c r="K48" s="26">
        <v>1173</v>
      </c>
      <c r="L48" s="26">
        <v>122</v>
      </c>
      <c r="M48" s="26">
        <v>162</v>
      </c>
      <c r="N48" s="43">
        <f>C48+F48+H48+J48+L48</f>
        <v>2544</v>
      </c>
      <c r="O48" s="43">
        <f>D48+G48+I48+K48+M48</f>
        <v>2839</v>
      </c>
      <c r="P48" s="43">
        <f>SUM(N48:O48)</f>
        <v>5383</v>
      </c>
      <c r="Q48" s="48"/>
      <c r="R48" s="36"/>
      <c r="S48" s="36"/>
      <c r="T48" s="36"/>
      <c r="U48" s="36"/>
      <c r="V48" s="36"/>
    </row>
    <row r="49" spans="1:22" ht="21">
      <c r="A49" s="36" t="s">
        <v>58</v>
      </c>
      <c r="B49" s="39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42"/>
      <c r="O49" s="42"/>
      <c r="P49" s="42"/>
      <c r="Q49" s="36"/>
      <c r="R49" s="36"/>
      <c r="S49" s="36"/>
      <c r="T49" s="36"/>
      <c r="U49" s="36"/>
      <c r="V49" s="36"/>
    </row>
    <row r="50" spans="1:22" ht="21">
      <c r="A50" s="51" t="s">
        <v>59</v>
      </c>
      <c r="B50" s="3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7"/>
      <c r="O50" s="17"/>
      <c r="P50" s="17"/>
      <c r="Q50" s="36"/>
      <c r="R50" s="36"/>
      <c r="S50" s="36"/>
      <c r="T50" s="36"/>
      <c r="U50" s="36"/>
      <c r="V50" s="36"/>
    </row>
    <row r="51" spans="1:22" s="4" customFormat="1" ht="21">
      <c r="A51" s="17" t="s">
        <v>60</v>
      </c>
      <c r="B51" s="17">
        <v>489</v>
      </c>
      <c r="C51" s="17"/>
      <c r="D51" s="17"/>
      <c r="E51" s="17">
        <f>D51+C51</f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29"/>
      <c r="R51" s="30">
        <v>183420</v>
      </c>
      <c r="S51" s="30"/>
      <c r="T51" s="30"/>
      <c r="U51" s="30"/>
      <c r="V51" s="52">
        <f>U51/R51*100</f>
        <v>0</v>
      </c>
    </row>
    <row r="52" spans="1:22" s="4" customFormat="1" ht="21">
      <c r="A52" s="17" t="s">
        <v>61</v>
      </c>
      <c r="B52" s="17"/>
      <c r="C52" s="17"/>
      <c r="D52" s="17"/>
      <c r="E52" s="17">
        <f>D52+C52</f>
        <v>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29"/>
      <c r="R52" s="17"/>
      <c r="S52" s="17"/>
      <c r="T52" s="17"/>
      <c r="U52" s="17"/>
      <c r="V52" s="17"/>
    </row>
    <row r="53" spans="1:22" s="4" customFormat="1" ht="21">
      <c r="A53" s="17" t="s">
        <v>62</v>
      </c>
      <c r="B53" s="17">
        <v>856</v>
      </c>
      <c r="C53" s="17"/>
      <c r="D53" s="17"/>
      <c r="E53" s="17">
        <f>SUM(E54:E55)</f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>
        <f>SUM(P54:P55)</f>
        <v>180</v>
      </c>
      <c r="Q53" s="29">
        <f>P53/B53*100</f>
        <v>21.02803738317757</v>
      </c>
      <c r="R53" s="30">
        <v>229140</v>
      </c>
      <c r="S53" s="30">
        <f>SUM(S54:S55)</f>
        <v>0</v>
      </c>
      <c r="T53" s="30">
        <f>SUM(T54:T55)</f>
        <v>44710</v>
      </c>
      <c r="U53" s="30">
        <f>SUM(U54:U55)</f>
        <v>44710</v>
      </c>
      <c r="V53" s="29">
        <f>U53/R53*100</f>
        <v>19.512088679409967</v>
      </c>
    </row>
    <row r="54" spans="1:22" ht="42">
      <c r="A54" s="45" t="s">
        <v>63</v>
      </c>
      <c r="B54" s="16">
        <v>180</v>
      </c>
      <c r="C54" s="16">
        <v>0</v>
      </c>
      <c r="D54" s="16">
        <v>0</v>
      </c>
      <c r="E54" s="16">
        <f>SUM(C54:D54)</f>
        <v>0</v>
      </c>
      <c r="F54" s="16">
        <v>5</v>
      </c>
      <c r="G54" s="16">
        <v>2</v>
      </c>
      <c r="H54" s="16">
        <v>45</v>
      </c>
      <c r="I54" s="16">
        <v>78</v>
      </c>
      <c r="J54" s="16">
        <v>28</v>
      </c>
      <c r="K54" s="16">
        <v>22</v>
      </c>
      <c r="L54" s="16">
        <v>0</v>
      </c>
      <c r="M54" s="16">
        <v>0</v>
      </c>
      <c r="N54" s="17">
        <f>F54+H54+J54+L54</f>
        <v>78</v>
      </c>
      <c r="O54" s="17">
        <f>G54+I54+K54+M54</f>
        <v>102</v>
      </c>
      <c r="P54" s="17">
        <f>SUM(N54:O54)</f>
        <v>180</v>
      </c>
      <c r="Q54" s="17"/>
      <c r="R54" s="36"/>
      <c r="S54" s="36">
        <v>0</v>
      </c>
      <c r="T54" s="53">
        <v>44710</v>
      </c>
      <c r="U54" s="53">
        <f>T54+S54</f>
        <v>44710</v>
      </c>
      <c r="V54" s="36"/>
    </row>
    <row r="55" spans="1:22" ht="21">
      <c r="A55" s="54"/>
      <c r="B55" s="3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7"/>
      <c r="O55" s="17"/>
      <c r="P55" s="17"/>
      <c r="Q55" s="17"/>
      <c r="R55" s="36"/>
      <c r="S55" s="36"/>
      <c r="T55" s="36"/>
      <c r="U55" s="36"/>
      <c r="V55" s="36"/>
    </row>
    <row r="56" spans="1:22" s="61" customFormat="1" ht="21">
      <c r="A56" s="28" t="s">
        <v>64</v>
      </c>
      <c r="B56" s="55">
        <v>856</v>
      </c>
      <c r="C56" s="28"/>
      <c r="D56" s="28"/>
      <c r="E56" s="30">
        <f>D56+C56</f>
        <v>0</v>
      </c>
      <c r="F56" s="28">
        <f>SUM(F57:F59)</f>
        <v>33</v>
      </c>
      <c r="G56" s="28">
        <f aca="true" t="shared" si="6" ref="G56:M56">SUM(G57:G59)</f>
        <v>21</v>
      </c>
      <c r="H56" s="28">
        <f t="shared" si="6"/>
        <v>474</v>
      </c>
      <c r="I56" s="28">
        <f t="shared" si="6"/>
        <v>282</v>
      </c>
      <c r="J56" s="28">
        <f t="shared" si="6"/>
        <v>27</v>
      </c>
      <c r="K56" s="28">
        <f t="shared" si="6"/>
        <v>19</v>
      </c>
      <c r="L56" s="28">
        <f t="shared" si="6"/>
        <v>0</v>
      </c>
      <c r="M56" s="28">
        <f t="shared" si="6"/>
        <v>0</v>
      </c>
      <c r="N56" s="28">
        <f>C56+F56+H56+J56+L56</f>
        <v>534</v>
      </c>
      <c r="O56" s="28">
        <f aca="true" t="shared" si="7" ref="N56:O63">D56+G56+I56+K56+M56</f>
        <v>322</v>
      </c>
      <c r="P56" s="28">
        <f aca="true" t="shared" si="8" ref="P56:P63">SUM(N56:O56)</f>
        <v>856</v>
      </c>
      <c r="Q56" s="56">
        <f>P56/B56*100</f>
        <v>100</v>
      </c>
      <c r="R56" s="57">
        <v>713099</v>
      </c>
      <c r="S56" s="58"/>
      <c r="T56" s="59"/>
      <c r="U56" s="60"/>
      <c r="V56" s="48">
        <f>U56/R56*100</f>
        <v>0</v>
      </c>
    </row>
    <row r="57" spans="1:22" s="62" customFormat="1" ht="21">
      <c r="A57" s="25" t="s">
        <v>65</v>
      </c>
      <c r="B57" s="25"/>
      <c r="C57" s="25"/>
      <c r="D57" s="25"/>
      <c r="E57" s="16">
        <f>D57+C57</f>
        <v>0</v>
      </c>
      <c r="F57" s="25">
        <v>2</v>
      </c>
      <c r="G57" s="25">
        <v>0</v>
      </c>
      <c r="H57" s="25">
        <v>25</v>
      </c>
      <c r="I57" s="25">
        <v>15</v>
      </c>
      <c r="J57" s="25">
        <v>6</v>
      </c>
      <c r="K57" s="25">
        <v>6</v>
      </c>
      <c r="L57" s="25">
        <v>0</v>
      </c>
      <c r="M57" s="25">
        <v>0</v>
      </c>
      <c r="N57" s="28">
        <f t="shared" si="7"/>
        <v>33</v>
      </c>
      <c r="O57" s="28">
        <f t="shared" si="7"/>
        <v>21</v>
      </c>
      <c r="P57" s="28">
        <f t="shared" si="8"/>
        <v>54</v>
      </c>
      <c r="Q57" s="25"/>
      <c r="R57" s="25"/>
      <c r="S57" s="25"/>
      <c r="T57" s="25"/>
      <c r="U57" s="25"/>
      <c r="V57" s="25"/>
    </row>
    <row r="58" spans="1:22" s="62" customFormat="1" ht="21">
      <c r="A58" s="25" t="s">
        <v>66</v>
      </c>
      <c r="B58" s="25"/>
      <c r="C58" s="25"/>
      <c r="D58" s="25"/>
      <c r="E58" s="16">
        <f>D58+C58</f>
        <v>0</v>
      </c>
      <c r="F58" s="25">
        <v>31</v>
      </c>
      <c r="G58" s="25">
        <v>21</v>
      </c>
      <c r="H58" s="25">
        <v>221</v>
      </c>
      <c r="I58" s="25">
        <v>123</v>
      </c>
      <c r="J58" s="25">
        <v>12</v>
      </c>
      <c r="K58" s="25">
        <v>8</v>
      </c>
      <c r="L58" s="25">
        <v>0</v>
      </c>
      <c r="M58" s="25">
        <v>0</v>
      </c>
      <c r="N58" s="28">
        <f t="shared" si="7"/>
        <v>264</v>
      </c>
      <c r="O58" s="28">
        <f t="shared" si="7"/>
        <v>152</v>
      </c>
      <c r="P58" s="28">
        <f t="shared" si="8"/>
        <v>416</v>
      </c>
      <c r="Q58" s="25"/>
      <c r="R58" s="25"/>
      <c r="S58" s="25"/>
      <c r="T58" s="25"/>
      <c r="U58" s="25"/>
      <c r="V58" s="25"/>
    </row>
    <row r="59" spans="1:22" s="62" customFormat="1" ht="21">
      <c r="A59" s="25" t="s">
        <v>67</v>
      </c>
      <c r="B59" s="25"/>
      <c r="C59" s="25"/>
      <c r="D59" s="25"/>
      <c r="E59" s="16">
        <f>D59+C59</f>
        <v>0</v>
      </c>
      <c r="F59" s="25">
        <v>0</v>
      </c>
      <c r="G59" s="25">
        <v>0</v>
      </c>
      <c r="H59" s="25">
        <v>228</v>
      </c>
      <c r="I59" s="25">
        <v>144</v>
      </c>
      <c r="J59" s="25">
        <v>9</v>
      </c>
      <c r="K59" s="25">
        <v>5</v>
      </c>
      <c r="L59" s="25">
        <v>0</v>
      </c>
      <c r="M59" s="25">
        <v>0</v>
      </c>
      <c r="N59" s="28">
        <f t="shared" si="7"/>
        <v>237</v>
      </c>
      <c r="O59" s="28">
        <f t="shared" si="7"/>
        <v>149</v>
      </c>
      <c r="P59" s="28">
        <f t="shared" si="8"/>
        <v>386</v>
      </c>
      <c r="Q59" s="25"/>
      <c r="R59" s="25"/>
      <c r="S59" s="25"/>
      <c r="T59" s="25"/>
      <c r="U59" s="25"/>
      <c r="V59" s="25"/>
    </row>
    <row r="60" spans="1:22" s="2" customFormat="1" ht="21">
      <c r="A60" s="17" t="s">
        <v>68</v>
      </c>
      <c r="B60" s="16"/>
      <c r="C60" s="16"/>
      <c r="D60" s="16"/>
      <c r="E60" s="16">
        <f>SUM(E61:E63)</f>
        <v>0</v>
      </c>
      <c r="F60" s="16"/>
      <c r="G60" s="16"/>
      <c r="H60" s="16"/>
      <c r="I60" s="16"/>
      <c r="J60" s="16"/>
      <c r="K60" s="16"/>
      <c r="L60" s="16"/>
      <c r="M60" s="16"/>
      <c r="N60" s="17">
        <f t="shared" si="7"/>
        <v>0</v>
      </c>
      <c r="O60" s="17">
        <f t="shared" si="7"/>
        <v>0</v>
      </c>
      <c r="P60" s="17">
        <f t="shared" si="8"/>
        <v>0</v>
      </c>
      <c r="Q60" s="20" t="e">
        <f>P60/B60*100</f>
        <v>#DIV/0!</v>
      </c>
      <c r="R60" s="16"/>
      <c r="S60" s="16"/>
      <c r="T60" s="16"/>
      <c r="U60" s="16"/>
      <c r="V60" s="16"/>
    </row>
    <row r="61" spans="1:22" s="2" customFormat="1" ht="21">
      <c r="A61" s="16" t="s">
        <v>65</v>
      </c>
      <c r="B61" s="16"/>
      <c r="C61" s="16"/>
      <c r="D61" s="16"/>
      <c r="E61" s="16">
        <f>D61+C61</f>
        <v>0</v>
      </c>
      <c r="F61" s="16"/>
      <c r="G61" s="16"/>
      <c r="H61" s="16">
        <v>1</v>
      </c>
      <c r="I61" s="16"/>
      <c r="J61" s="16"/>
      <c r="K61" s="16"/>
      <c r="L61" s="16"/>
      <c r="M61" s="16"/>
      <c r="N61" s="17">
        <f t="shared" si="7"/>
        <v>1</v>
      </c>
      <c r="O61" s="17">
        <f t="shared" si="7"/>
        <v>0</v>
      </c>
      <c r="P61" s="17">
        <f t="shared" si="8"/>
        <v>1</v>
      </c>
      <c r="Q61" s="16"/>
      <c r="R61" s="16"/>
      <c r="S61" s="16"/>
      <c r="T61" s="16"/>
      <c r="U61" s="16"/>
      <c r="V61" s="16"/>
    </row>
    <row r="62" spans="1:22" s="2" customFormat="1" ht="21">
      <c r="A62" s="16" t="s">
        <v>66</v>
      </c>
      <c r="B62" s="16"/>
      <c r="C62" s="16"/>
      <c r="D62" s="16"/>
      <c r="E62" s="16">
        <f>D62+C62</f>
        <v>0</v>
      </c>
      <c r="F62" s="16"/>
      <c r="G62" s="16"/>
      <c r="H62" s="16">
        <v>12</v>
      </c>
      <c r="I62" s="16">
        <v>11</v>
      </c>
      <c r="J62" s="16">
        <v>7</v>
      </c>
      <c r="K62" s="16">
        <v>4</v>
      </c>
      <c r="L62" s="16"/>
      <c r="M62" s="16"/>
      <c r="N62" s="17">
        <f>C62+F62+H62+J62+L62</f>
        <v>19</v>
      </c>
      <c r="O62" s="17">
        <f t="shared" si="7"/>
        <v>15</v>
      </c>
      <c r="P62" s="17">
        <f t="shared" si="8"/>
        <v>34</v>
      </c>
      <c r="Q62" s="16"/>
      <c r="R62" s="16"/>
      <c r="S62" s="16"/>
      <c r="T62" s="16"/>
      <c r="U62" s="16"/>
      <c r="V62" s="16"/>
    </row>
    <row r="63" spans="1:22" s="2" customFormat="1" ht="21">
      <c r="A63" s="16" t="s">
        <v>67</v>
      </c>
      <c r="B63" s="16"/>
      <c r="C63" s="16"/>
      <c r="D63" s="16"/>
      <c r="E63" s="16">
        <f>D63+C63</f>
        <v>0</v>
      </c>
      <c r="F63" s="16"/>
      <c r="G63" s="16"/>
      <c r="H63" s="16">
        <v>22</v>
      </c>
      <c r="I63" s="16">
        <v>14</v>
      </c>
      <c r="J63" s="16">
        <v>11</v>
      </c>
      <c r="K63" s="16">
        <v>7</v>
      </c>
      <c r="L63" s="16"/>
      <c r="M63" s="16"/>
      <c r="N63" s="17">
        <f>C63+F63+H63+J63+L63</f>
        <v>33</v>
      </c>
      <c r="O63" s="17">
        <f t="shared" si="7"/>
        <v>21</v>
      </c>
      <c r="P63" s="17">
        <f t="shared" si="8"/>
        <v>54</v>
      </c>
      <c r="Q63" s="16"/>
      <c r="R63" s="16"/>
      <c r="S63" s="16"/>
      <c r="T63" s="16"/>
      <c r="U63" s="16"/>
      <c r="V63" s="16"/>
    </row>
    <row r="64" spans="1:22" s="6" customFormat="1" ht="21">
      <c r="A64" s="46" t="s">
        <v>69</v>
      </c>
      <c r="B64" s="46">
        <v>2</v>
      </c>
      <c r="C64" s="17"/>
      <c r="D64" s="17"/>
      <c r="E64" s="17">
        <f>D64+C64</f>
        <v>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6"/>
      <c r="R64" s="46"/>
      <c r="S64" s="46"/>
      <c r="T64" s="46"/>
      <c r="U64" s="46"/>
      <c r="V64" s="46"/>
    </row>
    <row r="65" spans="1:22" s="6" customFormat="1" ht="42">
      <c r="A65" s="63" t="s">
        <v>70</v>
      </c>
      <c r="B65" s="46"/>
      <c r="C65" s="17"/>
      <c r="D65" s="17"/>
      <c r="E65" s="17">
        <f>D65+C65</f>
        <v>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6"/>
      <c r="R65" s="64"/>
      <c r="S65" s="46"/>
      <c r="T65" s="64"/>
      <c r="U65" s="64"/>
      <c r="V65" s="48" t="e">
        <f>U65/R65*100</f>
        <v>#DIV/0!</v>
      </c>
    </row>
    <row r="66" spans="1:22" ht="42">
      <c r="A66" s="63" t="s">
        <v>71</v>
      </c>
      <c r="B66" s="36"/>
      <c r="C66" s="16">
        <v>5</v>
      </c>
      <c r="D66" s="16">
        <v>1</v>
      </c>
      <c r="E66" s="16">
        <v>6</v>
      </c>
      <c r="F66" s="16"/>
      <c r="G66" s="16"/>
      <c r="H66" s="16">
        <v>3</v>
      </c>
      <c r="I66" s="16">
        <v>1</v>
      </c>
      <c r="J66" s="16">
        <v>2</v>
      </c>
      <c r="K66" s="16"/>
      <c r="L66" s="16"/>
      <c r="M66" s="16"/>
      <c r="N66" s="17">
        <v>5</v>
      </c>
      <c r="O66" s="17">
        <v>1</v>
      </c>
      <c r="P66" s="17">
        <v>6</v>
      </c>
      <c r="Q66" s="36"/>
      <c r="R66" s="36"/>
      <c r="S66" s="36"/>
      <c r="T66" s="36"/>
      <c r="U66" s="36"/>
      <c r="V66" s="36"/>
    </row>
    <row r="67" spans="1:22" s="68" customFormat="1" ht="21" hidden="1">
      <c r="A67" s="65" t="s">
        <v>72</v>
      </c>
      <c r="B67" s="66">
        <v>100</v>
      </c>
      <c r="C67" s="66">
        <v>68</v>
      </c>
      <c r="D67" s="66">
        <v>50</v>
      </c>
      <c r="E67" s="66">
        <f>D67+C67</f>
        <v>118</v>
      </c>
      <c r="F67" s="66"/>
      <c r="G67" s="66"/>
      <c r="H67" s="66"/>
      <c r="I67" s="66"/>
      <c r="J67" s="66"/>
      <c r="K67" s="66"/>
      <c r="L67" s="66"/>
      <c r="M67" s="66"/>
      <c r="N67" s="67">
        <v>68</v>
      </c>
      <c r="O67" s="67">
        <v>50</v>
      </c>
      <c r="P67" s="67">
        <v>118</v>
      </c>
      <c r="Q67" s="66"/>
      <c r="R67" s="66"/>
      <c r="S67" s="66"/>
      <c r="T67" s="66"/>
      <c r="U67" s="66"/>
      <c r="V67" s="66"/>
    </row>
  </sheetData>
  <sheetProtection/>
  <mergeCells count="19">
    <mergeCell ref="B8:V8"/>
    <mergeCell ref="S5:S7"/>
    <mergeCell ref="T5:T7"/>
    <mergeCell ref="U5:U7"/>
    <mergeCell ref="V5:V7"/>
    <mergeCell ref="F6:G6"/>
    <mergeCell ref="H6:I6"/>
    <mergeCell ref="J6:K6"/>
    <mergeCell ref="L6:M6"/>
    <mergeCell ref="A2:V2"/>
    <mergeCell ref="A3:V3"/>
    <mergeCell ref="A4:U4"/>
    <mergeCell ref="A5:A7"/>
    <mergeCell ref="B5:B7"/>
    <mergeCell ref="C5:E6"/>
    <mergeCell ref="F5:M5"/>
    <mergeCell ref="N5:P6"/>
    <mergeCell ref="Q5:Q7"/>
    <mergeCell ref="R5:R7"/>
  </mergeCells>
  <printOptions/>
  <pageMargins left="0.7086614173228347" right="0.16" top="0.57" bottom="0.56" header="0.31496062992125984" footer="0.31496062992125984"/>
  <pageSetup horizontalDpi="600" verticalDpi="600" orientation="landscape" paperSize="9" scale="60" r:id="rId1"/>
  <rowBreaks count="2" manualBreakCount="2">
    <brk id="29" max="21" man="1"/>
    <brk id="4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3">
      <selection activeCell="A25" sqref="A25"/>
    </sheetView>
  </sheetViews>
  <sheetFormatPr defaultColWidth="6.8515625" defaultRowHeight="15"/>
  <cols>
    <col min="1" max="1" width="40.140625" style="69" customWidth="1"/>
    <col min="2" max="2" width="8.421875" style="69" customWidth="1"/>
    <col min="3" max="3" width="6.421875" style="69" customWidth="1"/>
    <col min="4" max="4" width="6.8515625" style="69" customWidth="1"/>
    <col min="5" max="5" width="12.140625" style="69" customWidth="1"/>
    <col min="6" max="10" width="4.140625" style="69" customWidth="1"/>
    <col min="11" max="11" width="5.28125" style="69" customWidth="1"/>
    <col min="12" max="13" width="4.140625" style="69" customWidth="1"/>
    <col min="14" max="14" width="5.421875" style="69" customWidth="1"/>
    <col min="15" max="15" width="6.140625" style="69" customWidth="1"/>
    <col min="16" max="21" width="10.421875" style="69" customWidth="1"/>
    <col min="22" max="16384" width="6.8515625" style="69" customWidth="1"/>
  </cols>
  <sheetData>
    <row r="1" ht="21">
      <c r="N1" s="70"/>
    </row>
    <row r="2" spans="1:21" ht="23.25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1" ht="23.25">
      <c r="A3" s="192" t="s">
        <v>73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0" ht="23.25">
      <c r="A4" s="193" t="s">
        <v>74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</row>
    <row r="5" spans="1:23" s="72" customFormat="1" ht="132.75" customHeight="1">
      <c r="A5" s="194" t="s">
        <v>3</v>
      </c>
      <c r="B5" s="196" t="s">
        <v>4</v>
      </c>
      <c r="C5" s="199" t="s">
        <v>5</v>
      </c>
      <c r="D5" s="200"/>
      <c r="E5" s="196" t="s">
        <v>75</v>
      </c>
      <c r="F5" s="199" t="s">
        <v>6</v>
      </c>
      <c r="G5" s="203"/>
      <c r="H5" s="203"/>
      <c r="I5" s="203"/>
      <c r="J5" s="203"/>
      <c r="K5" s="203"/>
      <c r="L5" s="203"/>
      <c r="M5" s="200"/>
      <c r="N5" s="199" t="s">
        <v>7</v>
      </c>
      <c r="O5" s="200"/>
      <c r="P5" s="196" t="s">
        <v>8</v>
      </c>
      <c r="Q5" s="196" t="s">
        <v>9</v>
      </c>
      <c r="R5" s="196" t="s">
        <v>10</v>
      </c>
      <c r="S5" s="196" t="s">
        <v>11</v>
      </c>
      <c r="T5" s="196" t="s">
        <v>12</v>
      </c>
      <c r="U5" s="196" t="s">
        <v>13</v>
      </c>
      <c r="V5" s="71"/>
      <c r="W5" s="71"/>
    </row>
    <row r="6" spans="1:23" s="72" customFormat="1" ht="28.5" customHeight="1">
      <c r="A6" s="195"/>
      <c r="B6" s="197"/>
      <c r="C6" s="201"/>
      <c r="D6" s="202"/>
      <c r="E6" s="198"/>
      <c r="F6" s="207" t="s">
        <v>14</v>
      </c>
      <c r="G6" s="207"/>
      <c r="H6" s="207" t="s">
        <v>15</v>
      </c>
      <c r="I6" s="207"/>
      <c r="J6" s="207" t="s">
        <v>16</v>
      </c>
      <c r="K6" s="207"/>
      <c r="L6" s="207" t="s">
        <v>17</v>
      </c>
      <c r="M6" s="207"/>
      <c r="N6" s="201"/>
      <c r="O6" s="202"/>
      <c r="P6" s="197"/>
      <c r="Q6" s="197"/>
      <c r="R6" s="197"/>
      <c r="S6" s="197"/>
      <c r="T6" s="197"/>
      <c r="U6" s="197"/>
      <c r="V6" s="71"/>
      <c r="W6" s="71"/>
    </row>
    <row r="7" spans="1:21" s="72" customFormat="1" ht="24" customHeight="1">
      <c r="A7" s="195"/>
      <c r="B7" s="198"/>
      <c r="C7" s="73" t="s">
        <v>18</v>
      </c>
      <c r="D7" s="73" t="s">
        <v>19</v>
      </c>
      <c r="E7" s="74" t="s">
        <v>20</v>
      </c>
      <c r="F7" s="73" t="s">
        <v>18</v>
      </c>
      <c r="G7" s="73" t="s">
        <v>19</v>
      </c>
      <c r="H7" s="73" t="s">
        <v>18</v>
      </c>
      <c r="I7" s="73" t="s">
        <v>19</v>
      </c>
      <c r="J7" s="73" t="s">
        <v>18</v>
      </c>
      <c r="K7" s="73" t="s">
        <v>19</v>
      </c>
      <c r="L7" s="73" t="s">
        <v>18</v>
      </c>
      <c r="M7" s="73" t="s">
        <v>19</v>
      </c>
      <c r="N7" s="73" t="s">
        <v>18</v>
      </c>
      <c r="O7" s="73" t="s">
        <v>19</v>
      </c>
      <c r="P7" s="198"/>
      <c r="Q7" s="198"/>
      <c r="R7" s="198"/>
      <c r="S7" s="198"/>
      <c r="T7" s="198"/>
      <c r="U7" s="198"/>
    </row>
    <row r="8" spans="1:21" s="72" customFormat="1" ht="24" customHeight="1">
      <c r="A8" s="75" t="s">
        <v>22</v>
      </c>
      <c r="B8" s="204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6"/>
    </row>
    <row r="9" spans="1:21" s="79" customFormat="1" ht="26.25" customHeight="1">
      <c r="A9" s="76" t="s">
        <v>23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  <c r="R9" s="78"/>
      <c r="S9" s="78"/>
      <c r="T9" s="78"/>
      <c r="U9" s="78"/>
    </row>
    <row r="10" spans="1:21" s="82" customFormat="1" ht="21">
      <c r="A10" s="80" t="s">
        <v>76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s="82" customFormat="1" ht="21">
      <c r="A11" s="83" t="s">
        <v>77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>
        <v>145800</v>
      </c>
      <c r="R11" s="84">
        <v>48600</v>
      </c>
      <c r="S11" s="84">
        <v>48600</v>
      </c>
      <c r="T11" s="84"/>
      <c r="U11" s="84"/>
    </row>
    <row r="12" spans="1:21" s="82" customFormat="1" ht="42">
      <c r="A12" s="85" t="s">
        <v>78</v>
      </c>
      <c r="B12" s="86">
        <v>27</v>
      </c>
      <c r="C12" s="86">
        <v>17</v>
      </c>
      <c r="D12" s="86">
        <v>10</v>
      </c>
      <c r="E12" s="86"/>
      <c r="F12" s="86"/>
      <c r="G12" s="86"/>
      <c r="H12" s="86">
        <v>14</v>
      </c>
      <c r="I12" s="86">
        <v>9</v>
      </c>
      <c r="J12" s="86">
        <v>3</v>
      </c>
      <c r="K12" s="86">
        <v>1</v>
      </c>
      <c r="L12" s="86"/>
      <c r="M12" s="86"/>
      <c r="N12" s="86">
        <v>17</v>
      </c>
      <c r="O12" s="86">
        <v>10</v>
      </c>
      <c r="P12" s="86"/>
      <c r="Q12" s="86"/>
      <c r="R12" s="87">
        <v>24300</v>
      </c>
      <c r="S12" s="86">
        <v>24300</v>
      </c>
      <c r="T12" s="86"/>
      <c r="U12" s="86"/>
    </row>
    <row r="13" spans="1:21" s="82" customFormat="1" ht="21">
      <c r="A13" s="85" t="s">
        <v>79</v>
      </c>
      <c r="B13" s="86"/>
      <c r="C13" s="86">
        <v>27</v>
      </c>
      <c r="D13" s="86">
        <v>0</v>
      </c>
      <c r="E13" s="86"/>
      <c r="F13" s="86"/>
      <c r="G13" s="86"/>
      <c r="H13" s="86">
        <v>26</v>
      </c>
      <c r="I13" s="86">
        <v>0</v>
      </c>
      <c r="J13" s="86">
        <v>1</v>
      </c>
      <c r="K13" s="86">
        <v>0</v>
      </c>
      <c r="L13" s="86"/>
      <c r="M13" s="86">
        <v>0</v>
      </c>
      <c r="N13" s="86">
        <v>27</v>
      </c>
      <c r="O13" s="86">
        <v>0</v>
      </c>
      <c r="P13" s="86"/>
      <c r="Q13" s="86"/>
      <c r="R13" s="87">
        <v>24300</v>
      </c>
      <c r="S13" s="86">
        <v>24300</v>
      </c>
      <c r="T13" s="86"/>
      <c r="U13" s="86"/>
    </row>
    <row r="14" spans="1:21" s="82" customFormat="1" ht="21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7"/>
      <c r="S14" s="86"/>
      <c r="T14" s="86"/>
      <c r="U14" s="86"/>
    </row>
    <row r="15" spans="1:21" s="82" customFormat="1" ht="21">
      <c r="A15" s="85" t="s">
        <v>80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 s="82" customFormat="1" ht="21">
      <c r="A16" s="80" t="s">
        <v>81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>
        <v>10120</v>
      </c>
      <c r="R16" s="84"/>
      <c r="S16" s="84"/>
      <c r="T16" s="84"/>
      <c r="U16" s="84"/>
    </row>
    <row r="17" spans="1:21" s="82" customFormat="1" ht="21">
      <c r="A17" s="85" t="s">
        <v>82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1:21" ht="21">
      <c r="A18" s="88" t="s">
        <v>83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</row>
    <row r="19" spans="1:21" s="82" customFormat="1" ht="21">
      <c r="A19" s="80" t="s">
        <v>84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>
        <v>45000</v>
      </c>
      <c r="R19" s="84"/>
      <c r="S19" s="84"/>
      <c r="T19" s="84"/>
      <c r="U19" s="84"/>
    </row>
    <row r="20" spans="1:21" s="82" customFormat="1" ht="21">
      <c r="A20" s="85" t="s">
        <v>85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1:21" s="82" customFormat="1" ht="21">
      <c r="A21" s="85" t="s">
        <v>86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s="82" customFormat="1" ht="21">
      <c r="A22" s="80" t="s">
        <v>87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>
        <v>20000</v>
      </c>
      <c r="R22" s="84">
        <v>9998</v>
      </c>
      <c r="S22" s="84">
        <v>9998</v>
      </c>
      <c r="T22" s="84"/>
      <c r="U22" s="84"/>
    </row>
    <row r="23" spans="1:21" s="82" customFormat="1" ht="21">
      <c r="A23" s="90" t="s">
        <v>88</v>
      </c>
      <c r="B23" s="86"/>
      <c r="C23" s="86">
        <v>17</v>
      </c>
      <c r="D23" s="86">
        <v>38</v>
      </c>
      <c r="E23" s="86"/>
      <c r="F23" s="86"/>
      <c r="G23" s="86"/>
      <c r="H23" s="86">
        <v>6</v>
      </c>
      <c r="I23" s="86">
        <v>10</v>
      </c>
      <c r="J23" s="86">
        <v>10</v>
      </c>
      <c r="K23" s="86">
        <v>20</v>
      </c>
      <c r="L23" s="86">
        <v>1</v>
      </c>
      <c r="M23" s="86">
        <v>8</v>
      </c>
      <c r="N23" s="86">
        <v>17</v>
      </c>
      <c r="O23" s="86">
        <v>38</v>
      </c>
      <c r="P23" s="86"/>
      <c r="Q23" s="86"/>
      <c r="R23" s="86">
        <v>3168</v>
      </c>
      <c r="S23" s="86">
        <v>3168</v>
      </c>
      <c r="T23" s="86"/>
      <c r="U23" s="86"/>
    </row>
    <row r="24" spans="1:21" s="82" customFormat="1" ht="21">
      <c r="A24" s="90" t="s">
        <v>89</v>
      </c>
      <c r="B24" s="86"/>
      <c r="C24" s="86">
        <v>11</v>
      </c>
      <c r="D24" s="86">
        <v>24</v>
      </c>
      <c r="E24" s="86"/>
      <c r="F24" s="86"/>
      <c r="G24" s="86"/>
      <c r="H24" s="86">
        <v>1</v>
      </c>
      <c r="I24" s="86">
        <v>2</v>
      </c>
      <c r="J24" s="86">
        <v>10</v>
      </c>
      <c r="K24" s="86">
        <v>22</v>
      </c>
      <c r="L24" s="86">
        <v>0</v>
      </c>
      <c r="M24" s="86">
        <v>0</v>
      </c>
      <c r="N24" s="86">
        <v>11</v>
      </c>
      <c r="O24" s="86">
        <v>24</v>
      </c>
      <c r="P24" s="86"/>
      <c r="Q24" s="86"/>
      <c r="R24" s="86">
        <v>3500</v>
      </c>
      <c r="S24" s="86">
        <v>3500</v>
      </c>
      <c r="T24" s="86"/>
      <c r="U24" s="86"/>
    </row>
    <row r="25" spans="1:21" s="82" customFormat="1" ht="21">
      <c r="A25" s="91" t="s">
        <v>90</v>
      </c>
      <c r="B25" s="86"/>
      <c r="C25" s="86">
        <v>8</v>
      </c>
      <c r="D25" s="86">
        <v>14</v>
      </c>
      <c r="E25" s="86"/>
      <c r="F25" s="86"/>
      <c r="G25" s="86"/>
      <c r="H25" s="86">
        <v>2</v>
      </c>
      <c r="I25" s="86">
        <v>2</v>
      </c>
      <c r="J25" s="86">
        <v>6</v>
      </c>
      <c r="K25" s="86">
        <v>6</v>
      </c>
      <c r="L25" s="86"/>
      <c r="M25" s="86">
        <v>6</v>
      </c>
      <c r="N25" s="86">
        <v>8</v>
      </c>
      <c r="O25" s="86">
        <v>14</v>
      </c>
      <c r="P25" s="86"/>
      <c r="Q25" s="86"/>
      <c r="R25" s="86">
        <v>3330</v>
      </c>
      <c r="S25" s="86">
        <v>3330</v>
      </c>
      <c r="T25" s="86"/>
      <c r="U25" s="86"/>
    </row>
    <row r="26" spans="1:21" s="82" customFormat="1" ht="21">
      <c r="A26" s="90" t="s">
        <v>31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s="82" customFormat="1" ht="21">
      <c r="A27" s="90" t="s">
        <v>32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ht="42">
      <c r="A28" s="92" t="s">
        <v>34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89"/>
      <c r="P28" s="89"/>
      <c r="Q28" s="89"/>
      <c r="R28" s="89"/>
      <c r="S28" s="89"/>
      <c r="T28" s="89"/>
      <c r="U28" s="89"/>
    </row>
    <row r="29" spans="1:21" s="82" customFormat="1" ht="21">
      <c r="A29" s="90" t="s">
        <v>35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1:21" s="82" customFormat="1" ht="21">
      <c r="A30" s="90" t="s">
        <v>36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s="82" customFormat="1" ht="21">
      <c r="A31" s="90" t="s">
        <v>37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spans="1:21" s="82" customFormat="1" ht="21">
      <c r="A32" s="90" t="s">
        <v>38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</row>
    <row r="33" spans="1:21" ht="42">
      <c r="A33" s="92" t="s">
        <v>39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89"/>
      <c r="P33" s="89"/>
      <c r="Q33" s="89"/>
      <c r="R33" s="89"/>
      <c r="S33" s="89"/>
      <c r="T33" s="89"/>
      <c r="U33" s="89"/>
    </row>
    <row r="34" spans="1:21" s="82" customFormat="1" ht="42">
      <c r="A34" s="94" t="s">
        <v>40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</row>
    <row r="35" spans="1:21" s="82" customFormat="1" ht="21">
      <c r="A35" s="90" t="s">
        <v>41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</row>
    <row r="36" spans="1:21" s="82" customFormat="1" ht="21">
      <c r="A36" s="90" t="s">
        <v>42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</row>
    <row r="37" spans="1:21" s="82" customFormat="1" ht="21">
      <c r="A37" s="90" t="s">
        <v>43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</row>
    <row r="38" spans="1:21" s="82" customFormat="1" ht="21">
      <c r="A38" s="94" t="s">
        <v>44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1:21" ht="21">
      <c r="A39" s="95" t="s">
        <v>45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89"/>
      <c r="P39" s="89"/>
      <c r="Q39" s="89"/>
      <c r="R39" s="89"/>
      <c r="S39" s="89"/>
      <c r="T39" s="89"/>
      <c r="U39" s="89"/>
    </row>
    <row r="40" spans="1:21" s="82" customFormat="1" ht="21">
      <c r="A40" s="96" t="s">
        <v>46</v>
      </c>
      <c r="B40" s="87">
        <v>18500</v>
      </c>
      <c r="C40" s="87">
        <v>1208</v>
      </c>
      <c r="D40" s="87">
        <v>2330</v>
      </c>
      <c r="E40" s="87">
        <v>3538</v>
      </c>
      <c r="F40" s="86">
        <v>63</v>
      </c>
      <c r="G40" s="86">
        <v>85</v>
      </c>
      <c r="H40" s="86">
        <v>377</v>
      </c>
      <c r="I40" s="86">
        <v>607</v>
      </c>
      <c r="J40" s="86">
        <v>151</v>
      </c>
      <c r="K40" s="86">
        <v>476</v>
      </c>
      <c r="L40" s="86">
        <v>0</v>
      </c>
      <c r="M40" s="86">
        <v>10</v>
      </c>
      <c r="N40" s="86">
        <v>591</v>
      </c>
      <c r="O40" s="87">
        <v>1178</v>
      </c>
      <c r="P40" s="86"/>
      <c r="Q40" s="86"/>
      <c r="R40" s="86"/>
      <c r="S40" s="86"/>
      <c r="T40" s="86"/>
      <c r="U40" s="86"/>
    </row>
    <row r="41" spans="1:21" s="82" customFormat="1" ht="21">
      <c r="A41" s="96" t="s">
        <v>91</v>
      </c>
      <c r="B41" s="86">
        <v>150</v>
      </c>
      <c r="C41" s="86">
        <v>435</v>
      </c>
      <c r="D41" s="86">
        <v>914</v>
      </c>
      <c r="E41" s="87">
        <v>1349</v>
      </c>
      <c r="F41" s="86">
        <v>1</v>
      </c>
      <c r="G41" s="86">
        <v>2</v>
      </c>
      <c r="H41" s="86">
        <v>2</v>
      </c>
      <c r="I41" s="86">
        <v>14</v>
      </c>
      <c r="J41" s="86">
        <v>1</v>
      </c>
      <c r="K41" s="86">
        <v>1</v>
      </c>
      <c r="L41" s="86">
        <v>0</v>
      </c>
      <c r="M41" s="86">
        <v>0</v>
      </c>
      <c r="N41" s="86">
        <v>4</v>
      </c>
      <c r="O41" s="86">
        <v>17</v>
      </c>
      <c r="P41" s="86"/>
      <c r="Q41" s="86"/>
      <c r="R41" s="86"/>
      <c r="S41" s="86"/>
      <c r="T41" s="86"/>
      <c r="U41" s="86"/>
    </row>
    <row r="42" spans="1:21" s="82" customFormat="1" ht="21">
      <c r="A42" s="96" t="s">
        <v>48</v>
      </c>
      <c r="B42" s="87">
        <v>4500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1" s="82" customFormat="1" ht="21">
      <c r="A43" s="86" t="s">
        <v>92</v>
      </c>
      <c r="B43" s="86"/>
      <c r="C43" s="86"/>
      <c r="D43" s="86"/>
      <c r="E43" s="86"/>
      <c r="F43" s="86">
        <v>0</v>
      </c>
      <c r="G43" s="86">
        <v>0</v>
      </c>
      <c r="H43" s="86">
        <v>14</v>
      </c>
      <c r="I43" s="86">
        <v>22</v>
      </c>
      <c r="J43" s="86">
        <v>0</v>
      </c>
      <c r="K43" s="86">
        <v>0</v>
      </c>
      <c r="L43" s="86">
        <v>0</v>
      </c>
      <c r="M43" s="86">
        <v>0</v>
      </c>
      <c r="N43" s="86">
        <v>14</v>
      </c>
      <c r="O43" s="86">
        <v>22</v>
      </c>
      <c r="P43" s="86"/>
      <c r="Q43" s="86"/>
      <c r="R43" s="86"/>
      <c r="S43" s="86"/>
      <c r="T43" s="86"/>
      <c r="U43" s="86"/>
    </row>
    <row r="44" spans="1:21" s="82" customFormat="1" ht="21">
      <c r="A44" s="86" t="s">
        <v>93</v>
      </c>
      <c r="B44" s="86"/>
      <c r="C44" s="86"/>
      <c r="D44" s="86"/>
      <c r="E44" s="86"/>
      <c r="F44" s="86">
        <v>0</v>
      </c>
      <c r="G44" s="86">
        <v>0</v>
      </c>
      <c r="H44" s="86">
        <v>12</v>
      </c>
      <c r="I44" s="86">
        <v>18</v>
      </c>
      <c r="J44" s="86">
        <v>0</v>
      </c>
      <c r="K44" s="86">
        <v>0</v>
      </c>
      <c r="L44" s="86">
        <v>0</v>
      </c>
      <c r="M44" s="86">
        <v>0</v>
      </c>
      <c r="N44" s="86">
        <v>12</v>
      </c>
      <c r="O44" s="86">
        <v>18</v>
      </c>
      <c r="P44" s="86"/>
      <c r="Q44" s="86"/>
      <c r="R44" s="86"/>
      <c r="S44" s="86"/>
      <c r="T44" s="86"/>
      <c r="U44" s="86"/>
    </row>
    <row r="45" spans="1:21" s="82" customFormat="1" ht="21">
      <c r="A45" s="86" t="s">
        <v>94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</row>
    <row r="46" spans="1:21" s="82" customFormat="1" ht="21">
      <c r="A46" s="86" t="s">
        <v>95</v>
      </c>
      <c r="B46" s="86"/>
      <c r="C46" s="86"/>
      <c r="D46" s="86"/>
      <c r="E46" s="86"/>
      <c r="F46" s="86">
        <v>0</v>
      </c>
      <c r="G46" s="86">
        <v>0</v>
      </c>
      <c r="H46" s="86">
        <v>7</v>
      </c>
      <c r="I46" s="86">
        <v>18</v>
      </c>
      <c r="J46" s="86">
        <v>0</v>
      </c>
      <c r="K46" s="86">
        <v>0</v>
      </c>
      <c r="L46" s="86">
        <v>0</v>
      </c>
      <c r="M46" s="86">
        <v>0</v>
      </c>
      <c r="N46" s="86">
        <v>7</v>
      </c>
      <c r="O46" s="86">
        <v>18</v>
      </c>
      <c r="P46" s="86"/>
      <c r="Q46" s="86"/>
      <c r="R46" s="86"/>
      <c r="S46" s="86"/>
      <c r="T46" s="86"/>
      <c r="U46" s="86"/>
    </row>
    <row r="47" spans="1:21" s="82" customFormat="1" ht="21">
      <c r="A47" s="86" t="s">
        <v>96</v>
      </c>
      <c r="B47" s="86"/>
      <c r="C47" s="86"/>
      <c r="D47" s="86"/>
      <c r="E47" s="86"/>
      <c r="F47" s="86">
        <v>12</v>
      </c>
      <c r="G47" s="86">
        <v>22</v>
      </c>
      <c r="H47" s="86">
        <v>31</v>
      </c>
      <c r="I47" s="86">
        <v>34</v>
      </c>
      <c r="J47" s="86">
        <v>33</v>
      </c>
      <c r="K47" s="86">
        <v>45</v>
      </c>
      <c r="L47" s="86">
        <v>0</v>
      </c>
      <c r="M47" s="86">
        <v>0</v>
      </c>
      <c r="N47" s="86">
        <v>76</v>
      </c>
      <c r="O47" s="86">
        <v>101</v>
      </c>
      <c r="P47" s="86"/>
      <c r="Q47" s="86"/>
      <c r="R47" s="86"/>
      <c r="S47" s="86"/>
      <c r="T47" s="86"/>
      <c r="U47" s="86"/>
    </row>
    <row r="48" spans="1:21" s="82" customFormat="1" ht="21">
      <c r="A48" s="86" t="s">
        <v>97</v>
      </c>
      <c r="B48" s="86"/>
      <c r="C48" s="86"/>
      <c r="D48" s="86"/>
      <c r="E48" s="86"/>
      <c r="F48" s="86">
        <v>24</v>
      </c>
      <c r="G48" s="86">
        <v>26</v>
      </c>
      <c r="H48" s="86">
        <v>39</v>
      </c>
      <c r="I48" s="86">
        <v>47</v>
      </c>
      <c r="J48" s="86">
        <v>28</v>
      </c>
      <c r="K48" s="86">
        <v>39</v>
      </c>
      <c r="L48" s="86">
        <v>0</v>
      </c>
      <c r="M48" s="86">
        <v>0</v>
      </c>
      <c r="N48" s="86">
        <v>91</v>
      </c>
      <c r="O48" s="86">
        <v>112</v>
      </c>
      <c r="P48" s="86"/>
      <c r="Q48" s="86"/>
      <c r="R48" s="86"/>
      <c r="S48" s="86"/>
      <c r="T48" s="86"/>
      <c r="U48" s="86"/>
    </row>
    <row r="49" spans="1:21" s="82" customFormat="1" ht="21">
      <c r="A49" s="86" t="s">
        <v>98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</row>
    <row r="50" spans="1:21" s="82" customFormat="1" ht="21">
      <c r="A50" s="86" t="s">
        <v>99</v>
      </c>
      <c r="B50" s="86"/>
      <c r="C50" s="86"/>
      <c r="D50" s="86"/>
      <c r="E50" s="86"/>
      <c r="F50" s="86">
        <v>0</v>
      </c>
      <c r="G50" s="86">
        <v>0</v>
      </c>
      <c r="H50" s="86">
        <v>104</v>
      </c>
      <c r="I50" s="86">
        <v>120</v>
      </c>
      <c r="J50" s="86">
        <v>0</v>
      </c>
      <c r="K50" s="86">
        <v>0</v>
      </c>
      <c r="L50" s="86">
        <v>0</v>
      </c>
      <c r="M50" s="86">
        <v>0</v>
      </c>
      <c r="N50" s="86">
        <v>104</v>
      </c>
      <c r="O50" s="86">
        <v>120</v>
      </c>
      <c r="P50" s="86"/>
      <c r="Q50" s="86"/>
      <c r="R50" s="86"/>
      <c r="S50" s="86"/>
      <c r="T50" s="86"/>
      <c r="U50" s="86"/>
    </row>
    <row r="51" spans="1:21" s="82" customFormat="1" ht="21">
      <c r="A51" s="96" t="s">
        <v>52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</row>
    <row r="52" spans="1:21" ht="21">
      <c r="A52" s="89" t="s">
        <v>100</v>
      </c>
      <c r="B52" s="97">
        <v>29000</v>
      </c>
      <c r="C52" s="97">
        <v>2567</v>
      </c>
      <c r="D52" s="97">
        <v>5149</v>
      </c>
      <c r="E52" s="97">
        <v>7716</v>
      </c>
      <c r="F52" s="89">
        <v>109</v>
      </c>
      <c r="G52" s="89">
        <v>117</v>
      </c>
      <c r="H52" s="89">
        <v>324</v>
      </c>
      <c r="I52" s="89">
        <v>736</v>
      </c>
      <c r="J52" s="89">
        <v>368</v>
      </c>
      <c r="K52" s="89">
        <v>1310</v>
      </c>
      <c r="L52" s="89">
        <v>292</v>
      </c>
      <c r="M52" s="89">
        <v>251</v>
      </c>
      <c r="N52" s="97">
        <v>1093</v>
      </c>
      <c r="O52" s="97">
        <v>2414</v>
      </c>
      <c r="P52" s="89"/>
      <c r="Q52" s="89"/>
      <c r="R52" s="89"/>
      <c r="S52" s="89"/>
      <c r="T52" s="89"/>
      <c r="U52" s="89"/>
    </row>
    <row r="53" spans="1:21" ht="21">
      <c r="A53" s="89" t="s">
        <v>101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</row>
    <row r="54" spans="1:21" ht="21">
      <c r="A54" s="89" t="s">
        <v>102</v>
      </c>
      <c r="B54" s="89"/>
      <c r="C54" s="89"/>
      <c r="D54" s="89"/>
      <c r="E54" s="89"/>
      <c r="F54" s="89">
        <v>0</v>
      </c>
      <c r="G54" s="89">
        <v>0</v>
      </c>
      <c r="H54" s="89">
        <v>6</v>
      </c>
      <c r="I54" s="89">
        <v>9</v>
      </c>
      <c r="J54" s="89">
        <v>0</v>
      </c>
      <c r="K54" s="89">
        <v>0</v>
      </c>
      <c r="L54" s="89">
        <v>0</v>
      </c>
      <c r="M54" s="89">
        <v>0</v>
      </c>
      <c r="N54" s="89">
        <v>6</v>
      </c>
      <c r="O54" s="89">
        <v>9</v>
      </c>
      <c r="P54" s="89"/>
      <c r="Q54" s="89"/>
      <c r="R54" s="89"/>
      <c r="S54" s="89"/>
      <c r="T54" s="89"/>
      <c r="U54" s="89"/>
    </row>
    <row r="55" spans="1:21" ht="21">
      <c r="A55" s="89" t="s">
        <v>103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</row>
    <row r="56" spans="1:21" ht="21">
      <c r="A56" s="89" t="s">
        <v>104</v>
      </c>
      <c r="B56" s="97">
        <v>20500</v>
      </c>
      <c r="C56" s="97">
        <v>1924</v>
      </c>
      <c r="D56" s="97">
        <v>1959</v>
      </c>
      <c r="E56" s="97">
        <v>3883</v>
      </c>
      <c r="F56" s="89">
        <v>268</v>
      </c>
      <c r="G56" s="89">
        <v>271</v>
      </c>
      <c r="H56" s="89">
        <v>332</v>
      </c>
      <c r="I56" s="89">
        <v>303</v>
      </c>
      <c r="J56" s="89">
        <v>259</v>
      </c>
      <c r="K56" s="89">
        <v>292</v>
      </c>
      <c r="L56" s="89">
        <v>98</v>
      </c>
      <c r="M56" s="89">
        <v>106</v>
      </c>
      <c r="N56" s="89">
        <v>957</v>
      </c>
      <c r="O56" s="89">
        <v>972</v>
      </c>
      <c r="P56" s="89"/>
      <c r="Q56" s="89"/>
      <c r="R56" s="89"/>
      <c r="S56" s="89"/>
      <c r="T56" s="89"/>
      <c r="U56" s="89"/>
    </row>
    <row r="57" spans="1:21" ht="21">
      <c r="A57" s="89" t="s">
        <v>105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</row>
    <row r="58" spans="1:21" ht="21">
      <c r="A58" s="89" t="s">
        <v>106</v>
      </c>
      <c r="B58" s="97">
        <v>27000</v>
      </c>
      <c r="C58" s="97">
        <v>1699</v>
      </c>
      <c r="D58" s="97">
        <v>2131</v>
      </c>
      <c r="E58" s="97">
        <v>3830</v>
      </c>
      <c r="F58" s="89">
        <v>47</v>
      </c>
      <c r="G58" s="89">
        <v>65</v>
      </c>
      <c r="H58" s="89">
        <v>136</v>
      </c>
      <c r="I58" s="89">
        <v>195</v>
      </c>
      <c r="J58" s="89">
        <v>247</v>
      </c>
      <c r="K58" s="89">
        <v>290</v>
      </c>
      <c r="L58" s="89">
        <v>277</v>
      </c>
      <c r="M58" s="89">
        <v>225</v>
      </c>
      <c r="N58" s="89">
        <v>707</v>
      </c>
      <c r="O58" s="89">
        <v>755</v>
      </c>
      <c r="P58" s="89"/>
      <c r="Q58" s="89"/>
      <c r="R58" s="89"/>
      <c r="S58" s="89"/>
      <c r="T58" s="89"/>
      <c r="U58" s="89"/>
    </row>
    <row r="59" spans="1:21" ht="21">
      <c r="A59" s="89" t="s">
        <v>107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</row>
    <row r="60" spans="1:21" ht="21">
      <c r="A60" s="89" t="s">
        <v>108</v>
      </c>
      <c r="B60" s="97">
        <v>13000</v>
      </c>
      <c r="C60" s="97">
        <v>1077</v>
      </c>
      <c r="D60" s="97">
        <v>1253</v>
      </c>
      <c r="E60" s="97">
        <v>2330</v>
      </c>
      <c r="F60" s="89">
        <v>230</v>
      </c>
      <c r="G60" s="89">
        <v>120</v>
      </c>
      <c r="H60" s="89">
        <v>286</v>
      </c>
      <c r="I60" s="89">
        <v>142</v>
      </c>
      <c r="J60" s="89">
        <v>244</v>
      </c>
      <c r="K60" s="89">
        <v>95</v>
      </c>
      <c r="L60" s="89">
        <v>5</v>
      </c>
      <c r="M60" s="89">
        <v>18</v>
      </c>
      <c r="N60" s="89">
        <v>765</v>
      </c>
      <c r="O60" s="89">
        <v>375</v>
      </c>
      <c r="P60" s="89"/>
      <c r="Q60" s="89"/>
      <c r="R60" s="89"/>
      <c r="S60" s="89"/>
      <c r="T60" s="89"/>
      <c r="U60" s="89"/>
    </row>
    <row r="61" spans="1:21" ht="21">
      <c r="A61" s="89" t="s">
        <v>109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</row>
    <row r="62" spans="1:21" ht="21">
      <c r="A62" s="89" t="s">
        <v>110</v>
      </c>
      <c r="B62" s="97">
        <v>8400</v>
      </c>
      <c r="C62" s="97">
        <v>1060</v>
      </c>
      <c r="D62" s="97">
        <v>1065</v>
      </c>
      <c r="E62" s="97">
        <v>2125</v>
      </c>
      <c r="F62" s="89">
        <v>28</v>
      </c>
      <c r="G62" s="89">
        <v>38</v>
      </c>
      <c r="H62" s="89">
        <v>136</v>
      </c>
      <c r="I62" s="89">
        <v>152</v>
      </c>
      <c r="J62" s="89">
        <v>162</v>
      </c>
      <c r="K62" s="89">
        <v>147</v>
      </c>
      <c r="L62" s="89">
        <v>128</v>
      </c>
      <c r="M62" s="89">
        <v>117</v>
      </c>
      <c r="N62" s="89">
        <v>454</v>
      </c>
      <c r="O62" s="89">
        <v>454</v>
      </c>
      <c r="P62" s="89"/>
      <c r="Q62" s="89"/>
      <c r="R62" s="89"/>
      <c r="S62" s="89"/>
      <c r="T62" s="89"/>
      <c r="U62" s="89"/>
    </row>
    <row r="63" spans="1:21" ht="21">
      <c r="A63" s="89" t="s">
        <v>111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ht="21">
      <c r="A64" s="89" t="s">
        <v>112</v>
      </c>
      <c r="B64" s="97">
        <v>13000</v>
      </c>
      <c r="C64" s="89">
        <v>973</v>
      </c>
      <c r="D64" s="97">
        <v>1465</v>
      </c>
      <c r="E64" s="97">
        <v>2438</v>
      </c>
      <c r="F64" s="89">
        <v>290</v>
      </c>
      <c r="G64" s="89">
        <v>190</v>
      </c>
      <c r="H64" s="89">
        <v>200</v>
      </c>
      <c r="I64" s="89">
        <v>240</v>
      </c>
      <c r="J64" s="89">
        <v>154</v>
      </c>
      <c r="K64" s="89">
        <v>268</v>
      </c>
      <c r="L64" s="89">
        <v>10</v>
      </c>
      <c r="M64" s="89">
        <v>8</v>
      </c>
      <c r="N64" s="89">
        <v>654</v>
      </c>
      <c r="O64" s="89">
        <v>706</v>
      </c>
      <c r="P64" s="89"/>
      <c r="Q64" s="89"/>
      <c r="R64" s="89"/>
      <c r="S64" s="89"/>
      <c r="T64" s="89"/>
      <c r="U64" s="89"/>
    </row>
    <row r="65" spans="1:21" ht="21">
      <c r="A65" s="89" t="s">
        <v>109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</row>
    <row r="66" spans="1:21" ht="21">
      <c r="A66" s="98" t="s">
        <v>56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</row>
    <row r="67" spans="1:21" ht="21">
      <c r="A67" s="89" t="s">
        <v>113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</row>
    <row r="68" spans="1:21" ht="21">
      <c r="A68" s="89" t="s">
        <v>58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</row>
    <row r="69" spans="1:21" ht="21">
      <c r="A69" s="99" t="s">
        <v>59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89"/>
      <c r="P69" s="89"/>
      <c r="Q69" s="89"/>
      <c r="R69" s="89"/>
      <c r="S69" s="89"/>
      <c r="T69" s="89"/>
      <c r="U69" s="89"/>
    </row>
    <row r="70" spans="1:21" s="82" customFormat="1" ht="21">
      <c r="A70" s="96" t="s">
        <v>60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</row>
    <row r="71" spans="1:21" s="82" customFormat="1" ht="21">
      <c r="A71" s="96" t="s">
        <v>61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</row>
    <row r="72" spans="1:21" s="82" customFormat="1" ht="21">
      <c r="A72" s="96" t="s">
        <v>62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</row>
    <row r="73" spans="1:21" ht="21">
      <c r="A73" s="88" t="s">
        <v>114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</row>
    <row r="74" spans="1:21" ht="21">
      <c r="A74" s="88" t="s">
        <v>115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</row>
    <row r="75" spans="1:21" s="82" customFormat="1" ht="21">
      <c r="A75" s="96" t="s">
        <v>64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</row>
    <row r="76" spans="1:21" s="82" customFormat="1" ht="21">
      <c r="A76" s="86" t="s">
        <v>65</v>
      </c>
      <c r="B76" s="86"/>
      <c r="C76" s="86"/>
      <c r="D76" s="86"/>
      <c r="E76" s="86"/>
      <c r="F76" s="86">
        <v>2</v>
      </c>
      <c r="G76" s="86">
        <v>0</v>
      </c>
      <c r="H76" s="86">
        <v>15</v>
      </c>
      <c r="I76" s="86">
        <v>6</v>
      </c>
      <c r="J76" s="86">
        <v>6</v>
      </c>
      <c r="K76" s="86">
        <v>4</v>
      </c>
      <c r="L76" s="86">
        <v>2</v>
      </c>
      <c r="M76" s="86">
        <v>0</v>
      </c>
      <c r="N76" s="86">
        <v>25</v>
      </c>
      <c r="O76" s="86">
        <v>10</v>
      </c>
      <c r="P76" s="86"/>
      <c r="Q76" s="86"/>
      <c r="R76" s="86"/>
      <c r="S76" s="86"/>
      <c r="T76" s="86"/>
      <c r="U76" s="86"/>
    </row>
    <row r="77" spans="1:21" s="82" customFormat="1" ht="21">
      <c r="A77" s="86" t="s">
        <v>66</v>
      </c>
      <c r="B77" s="86"/>
      <c r="C77" s="86"/>
      <c r="D77" s="86"/>
      <c r="E77" s="86"/>
      <c r="F77" s="86">
        <v>9</v>
      </c>
      <c r="G77" s="86">
        <v>1</v>
      </c>
      <c r="H77" s="86">
        <v>87</v>
      </c>
      <c r="I77" s="86">
        <v>75</v>
      </c>
      <c r="J77" s="86">
        <v>9</v>
      </c>
      <c r="K77" s="86">
        <v>6</v>
      </c>
      <c r="L77" s="86">
        <v>2</v>
      </c>
      <c r="M77" s="86">
        <v>0</v>
      </c>
      <c r="N77" s="86">
        <v>107</v>
      </c>
      <c r="O77" s="86">
        <v>82</v>
      </c>
      <c r="P77" s="86"/>
      <c r="Q77" s="86"/>
      <c r="R77" s="86"/>
      <c r="S77" s="86"/>
      <c r="T77" s="86"/>
      <c r="U77" s="86"/>
    </row>
    <row r="78" spans="1:21" s="82" customFormat="1" ht="21">
      <c r="A78" s="86" t="s">
        <v>67</v>
      </c>
      <c r="B78" s="86"/>
      <c r="C78" s="86"/>
      <c r="D78" s="86"/>
      <c r="E78" s="86"/>
      <c r="F78" s="86">
        <v>0</v>
      </c>
      <c r="G78" s="86">
        <v>0</v>
      </c>
      <c r="H78" s="86">
        <v>81</v>
      </c>
      <c r="I78" s="86">
        <v>82</v>
      </c>
      <c r="J78" s="86">
        <v>2</v>
      </c>
      <c r="K78" s="86">
        <v>3</v>
      </c>
      <c r="L78" s="86">
        <v>1</v>
      </c>
      <c r="M78" s="86">
        <v>0</v>
      </c>
      <c r="N78" s="86">
        <v>84</v>
      </c>
      <c r="O78" s="86">
        <v>85</v>
      </c>
      <c r="P78" s="86"/>
      <c r="Q78" s="86"/>
      <c r="R78" s="86"/>
      <c r="S78" s="86"/>
      <c r="T78" s="86"/>
      <c r="U78" s="86"/>
    </row>
    <row r="79" spans="1:21" s="82" customFormat="1" ht="21">
      <c r="A79" s="96" t="s">
        <v>68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</row>
    <row r="80" spans="1:21" s="82" customFormat="1" ht="21">
      <c r="A80" s="86" t="s">
        <v>65</v>
      </c>
      <c r="B80" s="86"/>
      <c r="C80" s="86"/>
      <c r="D80" s="86"/>
      <c r="E80" s="86"/>
      <c r="F80" s="86">
        <v>0</v>
      </c>
      <c r="G80" s="86">
        <v>0</v>
      </c>
      <c r="H80" s="86">
        <v>0</v>
      </c>
      <c r="I80" s="86">
        <v>0</v>
      </c>
      <c r="J80" s="86">
        <v>3</v>
      </c>
      <c r="K80" s="86">
        <v>0</v>
      </c>
      <c r="L80" s="86">
        <v>0</v>
      </c>
      <c r="M80" s="86">
        <v>0</v>
      </c>
      <c r="N80" s="86">
        <v>3</v>
      </c>
      <c r="O80" s="86">
        <v>0</v>
      </c>
      <c r="P80" s="86"/>
      <c r="Q80" s="86"/>
      <c r="R80" s="86"/>
      <c r="S80" s="86"/>
      <c r="T80" s="86"/>
      <c r="U80" s="86"/>
    </row>
    <row r="81" spans="1:21" s="82" customFormat="1" ht="21">
      <c r="A81" s="86" t="s">
        <v>66</v>
      </c>
      <c r="B81" s="86"/>
      <c r="C81" s="86"/>
      <c r="D81" s="86"/>
      <c r="E81" s="86"/>
      <c r="F81" s="86">
        <v>0</v>
      </c>
      <c r="G81" s="86">
        <v>0</v>
      </c>
      <c r="H81" s="86">
        <v>4</v>
      </c>
      <c r="I81" s="86">
        <v>1</v>
      </c>
      <c r="J81" s="86">
        <v>0</v>
      </c>
      <c r="K81" s="86">
        <v>1</v>
      </c>
      <c r="L81" s="86">
        <v>0</v>
      </c>
      <c r="M81" s="86">
        <v>0</v>
      </c>
      <c r="N81" s="86">
        <v>4</v>
      </c>
      <c r="O81" s="86">
        <v>2</v>
      </c>
      <c r="P81" s="86"/>
      <c r="Q81" s="86"/>
      <c r="R81" s="86"/>
      <c r="S81" s="86"/>
      <c r="T81" s="86"/>
      <c r="U81" s="86"/>
    </row>
    <row r="82" spans="1:21" s="82" customFormat="1" ht="21">
      <c r="A82" s="86" t="s">
        <v>67</v>
      </c>
      <c r="B82" s="86"/>
      <c r="C82" s="86"/>
      <c r="D82" s="86"/>
      <c r="E82" s="86"/>
      <c r="F82" s="86">
        <v>0</v>
      </c>
      <c r="G82" s="86">
        <v>0</v>
      </c>
      <c r="H82" s="86">
        <v>11</v>
      </c>
      <c r="I82" s="86">
        <v>3</v>
      </c>
      <c r="J82" s="86">
        <v>0</v>
      </c>
      <c r="K82" s="86">
        <v>0</v>
      </c>
      <c r="L82" s="86">
        <v>0</v>
      </c>
      <c r="M82" s="86">
        <v>0</v>
      </c>
      <c r="N82" s="86">
        <v>11</v>
      </c>
      <c r="O82" s="86">
        <v>3</v>
      </c>
      <c r="P82" s="86"/>
      <c r="Q82" s="86"/>
      <c r="R82" s="86"/>
      <c r="S82" s="86"/>
      <c r="T82" s="86"/>
      <c r="U82" s="86"/>
    </row>
  </sheetData>
  <sheetProtection/>
  <mergeCells count="20">
    <mergeCell ref="B8:U8"/>
    <mergeCell ref="Q5:Q7"/>
    <mergeCell ref="R5:R7"/>
    <mergeCell ref="S5:S7"/>
    <mergeCell ref="T5:T7"/>
    <mergeCell ref="U5:U7"/>
    <mergeCell ref="F6:G6"/>
    <mergeCell ref="H6:I6"/>
    <mergeCell ref="J6:K6"/>
    <mergeCell ref="L6:M6"/>
    <mergeCell ref="A2:U2"/>
    <mergeCell ref="A3:U3"/>
    <mergeCell ref="A4:T4"/>
    <mergeCell ref="A5:A7"/>
    <mergeCell ref="B5:B7"/>
    <mergeCell ref="C5:D6"/>
    <mergeCell ref="E5:E6"/>
    <mergeCell ref="F5:M5"/>
    <mergeCell ref="N5:O6"/>
    <mergeCell ref="P5:P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450"/>
  <sheetViews>
    <sheetView zoomScalePageLayoutView="0" workbookViewId="0" topLeftCell="A1">
      <selection activeCell="A6" sqref="A6:A8"/>
    </sheetView>
  </sheetViews>
  <sheetFormatPr defaultColWidth="9.140625" defaultRowHeight="15"/>
  <cols>
    <col min="1" max="1" width="43.140625" style="0" customWidth="1"/>
    <col min="2" max="2" width="7.140625" style="0" customWidth="1"/>
    <col min="3" max="4" width="5.00390625" style="0" customWidth="1"/>
    <col min="5" max="5" width="8.00390625" style="0" customWidth="1"/>
    <col min="6" max="15" width="4.7109375" style="0" customWidth="1"/>
    <col min="16" max="17" width="8.140625" style="0" customWidth="1"/>
    <col min="18" max="21" width="8.421875" style="0" customWidth="1"/>
  </cols>
  <sheetData>
    <row r="2" spans="1:23" ht="22.5" customHeight="1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100"/>
      <c r="W2" s="100"/>
    </row>
    <row r="3" spans="1:23" ht="22.5" customHeight="1">
      <c r="A3" s="208" t="s">
        <v>116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100"/>
      <c r="W3" s="100"/>
    </row>
    <row r="4" spans="1:23" ht="22.5" customHeight="1">
      <c r="A4" s="209" t="s">
        <v>117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10"/>
      <c r="V4" s="100"/>
      <c r="W4" s="100"/>
    </row>
    <row r="5" spans="1:23" ht="22.5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0"/>
      <c r="R5" s="100"/>
      <c r="S5" s="100"/>
      <c r="T5" s="100"/>
      <c r="U5" s="100"/>
      <c r="V5" s="100"/>
      <c r="W5" s="100"/>
    </row>
    <row r="6" spans="1:23" ht="22.5" customHeight="1">
      <c r="A6" s="211" t="s">
        <v>3</v>
      </c>
      <c r="B6" s="213" t="s">
        <v>4</v>
      </c>
      <c r="C6" s="215" t="s">
        <v>5</v>
      </c>
      <c r="D6" s="216"/>
      <c r="E6" s="213" t="s">
        <v>118</v>
      </c>
      <c r="F6" s="215" t="s">
        <v>6</v>
      </c>
      <c r="G6" s="220"/>
      <c r="H6" s="220"/>
      <c r="I6" s="220"/>
      <c r="J6" s="220"/>
      <c r="K6" s="220"/>
      <c r="L6" s="220"/>
      <c r="M6" s="216"/>
      <c r="N6" s="215" t="s">
        <v>7</v>
      </c>
      <c r="O6" s="216"/>
      <c r="P6" s="213" t="s">
        <v>8</v>
      </c>
      <c r="Q6" s="213" t="s">
        <v>9</v>
      </c>
      <c r="R6" s="213" t="s">
        <v>10</v>
      </c>
      <c r="S6" s="213" t="s">
        <v>11</v>
      </c>
      <c r="T6" s="213" t="s">
        <v>12</v>
      </c>
      <c r="U6" s="213" t="s">
        <v>13</v>
      </c>
      <c r="V6" s="102"/>
      <c r="W6" s="102"/>
    </row>
    <row r="7" spans="1:23" ht="87.75" customHeight="1">
      <c r="A7" s="212"/>
      <c r="B7" s="214"/>
      <c r="C7" s="217"/>
      <c r="D7" s="218"/>
      <c r="E7" s="219"/>
      <c r="F7" s="222" t="s">
        <v>14</v>
      </c>
      <c r="G7" s="222"/>
      <c r="H7" s="222" t="s">
        <v>15</v>
      </c>
      <c r="I7" s="222"/>
      <c r="J7" s="222" t="s">
        <v>16</v>
      </c>
      <c r="K7" s="222"/>
      <c r="L7" s="222" t="s">
        <v>17</v>
      </c>
      <c r="M7" s="222"/>
      <c r="N7" s="217"/>
      <c r="O7" s="218"/>
      <c r="P7" s="214"/>
      <c r="Q7" s="214"/>
      <c r="R7" s="214"/>
      <c r="S7" s="214"/>
      <c r="T7" s="214"/>
      <c r="U7" s="214"/>
      <c r="V7" s="102"/>
      <c r="W7" s="102"/>
    </row>
    <row r="8" spans="1:23" ht="22.5" customHeight="1">
      <c r="A8" s="212"/>
      <c r="B8" s="214"/>
      <c r="C8" s="103" t="s">
        <v>18</v>
      </c>
      <c r="D8" s="103" t="s">
        <v>19</v>
      </c>
      <c r="E8" s="104" t="s">
        <v>119</v>
      </c>
      <c r="F8" s="103" t="s">
        <v>18</v>
      </c>
      <c r="G8" s="103" t="s">
        <v>19</v>
      </c>
      <c r="H8" s="103" t="s">
        <v>18</v>
      </c>
      <c r="I8" s="103" t="s">
        <v>19</v>
      </c>
      <c r="J8" s="103" t="s">
        <v>18</v>
      </c>
      <c r="K8" s="103" t="s">
        <v>19</v>
      </c>
      <c r="L8" s="103" t="s">
        <v>18</v>
      </c>
      <c r="M8" s="103" t="s">
        <v>19</v>
      </c>
      <c r="N8" s="103" t="s">
        <v>18</v>
      </c>
      <c r="O8" s="103" t="s">
        <v>19</v>
      </c>
      <c r="P8" s="214"/>
      <c r="Q8" s="214"/>
      <c r="R8" s="214"/>
      <c r="S8" s="214"/>
      <c r="T8" s="214"/>
      <c r="U8" s="214"/>
      <c r="V8" s="105"/>
      <c r="W8" s="105"/>
    </row>
    <row r="9" spans="1:23" ht="22.5" customHeight="1">
      <c r="A9" s="106" t="s">
        <v>22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107"/>
      <c r="W9" s="107"/>
    </row>
    <row r="10" spans="1:23" ht="22.5" customHeight="1">
      <c r="A10" s="108" t="s">
        <v>23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11"/>
      <c r="R10" s="111"/>
      <c r="S10" s="111"/>
      <c r="T10" s="111"/>
      <c r="U10" s="111"/>
      <c r="V10" s="112"/>
      <c r="W10" s="112"/>
    </row>
    <row r="11" spans="1:23" ht="22.5" customHeight="1">
      <c r="A11" s="113" t="s">
        <v>24</v>
      </c>
      <c r="B11" s="114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7"/>
      <c r="T11" s="117"/>
      <c r="U11" s="117"/>
      <c r="V11" s="118"/>
      <c r="W11" s="118"/>
    </row>
    <row r="12" spans="1:23" ht="22.5" customHeight="1">
      <c r="A12" s="113"/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7"/>
      <c r="T12" s="117"/>
      <c r="U12" s="117"/>
      <c r="V12" s="118"/>
      <c r="W12" s="118"/>
    </row>
    <row r="13" spans="1:23" ht="22.5" customHeight="1">
      <c r="A13" s="19" t="s">
        <v>120</v>
      </c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7"/>
      <c r="T13" s="117"/>
      <c r="U13" s="117"/>
      <c r="V13" s="118"/>
      <c r="W13" s="118"/>
    </row>
    <row r="14" spans="1:23" ht="22.5" customHeight="1">
      <c r="A14" s="119" t="s">
        <v>121</v>
      </c>
      <c r="B14" s="114">
        <v>65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7"/>
      <c r="T14" s="117"/>
      <c r="U14" s="117"/>
      <c r="V14" s="118"/>
      <c r="W14" s="118"/>
    </row>
    <row r="15" spans="1:23" ht="22.5" customHeight="1">
      <c r="A15" s="120" t="s">
        <v>122</v>
      </c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7"/>
      <c r="T15" s="117"/>
      <c r="U15" s="117"/>
      <c r="V15" s="118"/>
      <c r="W15" s="118"/>
    </row>
    <row r="16" spans="1:23" ht="22.5" customHeight="1">
      <c r="A16" s="120" t="s">
        <v>123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7"/>
      <c r="T16" s="117"/>
      <c r="U16" s="117"/>
      <c r="V16" s="118"/>
      <c r="W16" s="118"/>
    </row>
    <row r="17" spans="1:23" ht="22.5" customHeight="1">
      <c r="A17" s="120" t="s">
        <v>124</v>
      </c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7"/>
      <c r="T17" s="117"/>
      <c r="U17" s="117"/>
      <c r="V17" s="118"/>
      <c r="W17" s="118"/>
    </row>
    <row r="18" spans="1:21" ht="22.5" customHeight="1">
      <c r="A18" s="19" t="s">
        <v>125</v>
      </c>
      <c r="B18" s="114">
        <v>65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7"/>
      <c r="T18" s="117"/>
      <c r="U18" s="117"/>
    </row>
    <row r="19" spans="1:21" ht="22.5" customHeight="1">
      <c r="A19" s="120" t="s">
        <v>126</v>
      </c>
      <c r="B19" s="11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7"/>
      <c r="T19" s="117"/>
      <c r="U19" s="117"/>
    </row>
    <row r="20" spans="1:21" ht="22.5" customHeight="1">
      <c r="A20" s="120" t="s">
        <v>127</v>
      </c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7"/>
      <c r="T20" s="117"/>
      <c r="U20" s="117"/>
    </row>
    <row r="21" spans="1:21" ht="22.5" customHeight="1">
      <c r="A21" s="120" t="s">
        <v>128</v>
      </c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7"/>
      <c r="T21" s="117"/>
      <c r="U21" s="117"/>
    </row>
    <row r="22" spans="1:21" ht="22.5" customHeight="1">
      <c r="A22" s="19" t="s">
        <v>129</v>
      </c>
      <c r="B22" s="114">
        <v>65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7"/>
      <c r="T22" s="117"/>
      <c r="U22" s="117"/>
    </row>
    <row r="23" spans="1:21" ht="22.5" customHeight="1">
      <c r="A23" s="120" t="s">
        <v>126</v>
      </c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7"/>
      <c r="T23" s="117"/>
      <c r="U23" s="117"/>
    </row>
    <row r="24" spans="1:21" ht="22.5" customHeight="1">
      <c r="A24" s="120" t="s">
        <v>130</v>
      </c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7"/>
      <c r="T24" s="117"/>
      <c r="U24" s="117"/>
    </row>
    <row r="25" spans="1:21" ht="22.5" customHeight="1">
      <c r="A25" s="120" t="s">
        <v>131</v>
      </c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7"/>
      <c r="T25" s="117"/>
      <c r="U25" s="117"/>
    </row>
    <row r="26" spans="1:21" ht="22.5" customHeight="1">
      <c r="A26" s="120" t="s">
        <v>132</v>
      </c>
      <c r="B26" s="114" t="s">
        <v>133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7"/>
      <c r="T26" s="117"/>
      <c r="U26" s="117"/>
    </row>
    <row r="27" spans="1:21" ht="22.5" customHeight="1">
      <c r="A27" s="19" t="s">
        <v>134</v>
      </c>
      <c r="B27" s="114">
        <v>65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7"/>
      <c r="T27" s="117"/>
      <c r="U27" s="117"/>
    </row>
    <row r="28" spans="1:21" ht="22.5" customHeight="1">
      <c r="A28" s="120" t="s">
        <v>135</v>
      </c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7"/>
      <c r="T28" s="117"/>
      <c r="U28" s="117"/>
    </row>
    <row r="29" spans="1:21" ht="22.5" customHeight="1">
      <c r="A29" s="120" t="s">
        <v>136</v>
      </c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7"/>
      <c r="T29" s="117"/>
      <c r="U29" s="117"/>
    </row>
    <row r="30" spans="1:21" ht="22.5" customHeight="1">
      <c r="A30" s="120" t="s">
        <v>137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7"/>
      <c r="T30" s="117"/>
      <c r="U30" s="117"/>
    </row>
    <row r="31" spans="1:21" ht="22.5" customHeight="1">
      <c r="A31" s="19" t="s">
        <v>138</v>
      </c>
      <c r="B31" s="114">
        <v>65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7"/>
      <c r="T31" s="117"/>
      <c r="U31" s="117"/>
    </row>
    <row r="32" spans="1:21" ht="22.5" customHeight="1">
      <c r="A32" s="120" t="s">
        <v>139</v>
      </c>
      <c r="B32" s="114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7"/>
      <c r="T32" s="117"/>
      <c r="U32" s="117"/>
    </row>
    <row r="33" spans="1:21" ht="22.5" customHeight="1">
      <c r="A33" s="19" t="s">
        <v>140</v>
      </c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7"/>
      <c r="T33" s="117"/>
      <c r="U33" s="117"/>
    </row>
    <row r="34" spans="1:21" ht="22.5" customHeight="1">
      <c r="A34" s="120" t="s">
        <v>141</v>
      </c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7"/>
      <c r="T34" s="117"/>
      <c r="U34" s="117"/>
    </row>
    <row r="35" spans="1:21" ht="22.5" customHeight="1">
      <c r="A35" s="120" t="s">
        <v>142</v>
      </c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7"/>
      <c r="T35" s="117"/>
      <c r="U35" s="117"/>
    </row>
    <row r="36" spans="1:21" ht="22.5" customHeight="1">
      <c r="A36" s="19" t="s">
        <v>143</v>
      </c>
      <c r="B36" s="114">
        <v>65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7"/>
      <c r="T36" s="117"/>
      <c r="U36" s="117"/>
    </row>
    <row r="37" spans="1:21" ht="22.5" customHeight="1">
      <c r="A37" s="19" t="s">
        <v>144</v>
      </c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7"/>
      <c r="T37" s="117"/>
      <c r="U37" s="117"/>
    </row>
    <row r="38" spans="1:21" ht="22.5" customHeight="1">
      <c r="A38" s="19" t="s">
        <v>145</v>
      </c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7"/>
      <c r="T38" s="117"/>
      <c r="U38" s="117"/>
    </row>
    <row r="39" spans="1:21" ht="22.5" customHeight="1">
      <c r="A39" s="120" t="s">
        <v>146</v>
      </c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7"/>
      <c r="T39" s="117"/>
      <c r="U39" s="117"/>
    </row>
    <row r="40" spans="1:21" ht="22.5" customHeight="1">
      <c r="A40" s="19" t="s">
        <v>147</v>
      </c>
      <c r="B40" s="114">
        <v>65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7"/>
      <c r="T40" s="117"/>
      <c r="U40" s="117"/>
    </row>
    <row r="41" spans="1:21" ht="22.5" customHeight="1">
      <c r="A41" s="120" t="s">
        <v>135</v>
      </c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7"/>
      <c r="T41" s="117"/>
      <c r="U41" s="117"/>
    </row>
    <row r="42" spans="1:21" ht="22.5" customHeight="1">
      <c r="A42" s="120" t="s">
        <v>148</v>
      </c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7"/>
      <c r="T42" s="117"/>
      <c r="U42" s="117"/>
    </row>
    <row r="43" spans="1:21" ht="22.5" customHeight="1">
      <c r="A43" s="120" t="s">
        <v>149</v>
      </c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7"/>
      <c r="T43" s="117"/>
      <c r="U43" s="117"/>
    </row>
    <row r="44" spans="1:21" ht="22.5" customHeight="1">
      <c r="A44" s="19" t="s">
        <v>150</v>
      </c>
      <c r="B44" s="114">
        <v>65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7"/>
      <c r="T44" s="117"/>
      <c r="U44" s="117"/>
    </row>
    <row r="45" spans="1:21" ht="22.5" customHeight="1">
      <c r="A45" s="120" t="s">
        <v>151</v>
      </c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7"/>
      <c r="T45" s="117"/>
      <c r="U45" s="117"/>
    </row>
    <row r="46" spans="1:21" ht="22.5" customHeight="1">
      <c r="A46" s="120" t="s">
        <v>152</v>
      </c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7"/>
      <c r="T46" s="117"/>
      <c r="U46" s="117"/>
    </row>
    <row r="47" spans="1:21" ht="22.5" customHeight="1">
      <c r="A47" s="120" t="s">
        <v>149</v>
      </c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7"/>
      <c r="T47" s="117"/>
      <c r="U47" s="117"/>
    </row>
    <row r="48" spans="1:21" ht="22.5" customHeight="1">
      <c r="A48" s="120" t="s">
        <v>132</v>
      </c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7"/>
      <c r="T48" s="117"/>
      <c r="U48" s="117"/>
    </row>
    <row r="49" spans="1:21" ht="22.5" customHeight="1">
      <c r="A49" s="19" t="s">
        <v>153</v>
      </c>
      <c r="B49" s="114">
        <v>65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7"/>
      <c r="T49" s="117"/>
      <c r="U49" s="117"/>
    </row>
    <row r="50" spans="1:21" ht="22.5" customHeight="1">
      <c r="A50" s="120" t="s">
        <v>151</v>
      </c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7"/>
      <c r="T50" s="117"/>
      <c r="U50" s="117"/>
    </row>
    <row r="51" spans="1:21" ht="22.5" customHeight="1">
      <c r="A51" s="120" t="s">
        <v>154</v>
      </c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7"/>
      <c r="T51" s="117"/>
      <c r="U51" s="117"/>
    </row>
    <row r="52" spans="1:21" ht="22.5" customHeight="1">
      <c r="A52" s="120" t="s">
        <v>128</v>
      </c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7"/>
      <c r="T52" s="117"/>
      <c r="U52" s="117"/>
    </row>
    <row r="53" spans="1:21" ht="22.5" customHeight="1">
      <c r="A53" s="19" t="s">
        <v>155</v>
      </c>
      <c r="B53" s="114">
        <v>65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7"/>
      <c r="T53" s="117"/>
      <c r="U53" s="117"/>
    </row>
    <row r="54" spans="1:21" ht="22.5" customHeight="1">
      <c r="A54" s="120" t="s">
        <v>151</v>
      </c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7"/>
      <c r="T54" s="117"/>
      <c r="U54" s="117"/>
    </row>
    <row r="55" spans="1:21" ht="22.5" customHeight="1">
      <c r="A55" s="120" t="s">
        <v>156</v>
      </c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7"/>
      <c r="T55" s="117"/>
      <c r="U55" s="117"/>
    </row>
    <row r="56" spans="1:21" ht="22.5" customHeight="1">
      <c r="A56" s="120" t="s">
        <v>157</v>
      </c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7"/>
      <c r="T56" s="117"/>
      <c r="U56" s="117"/>
    </row>
    <row r="57" spans="1:21" ht="22.5" customHeight="1">
      <c r="A57" s="19" t="s">
        <v>158</v>
      </c>
      <c r="B57" s="114">
        <v>65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7"/>
      <c r="T57" s="117"/>
      <c r="U57" s="117"/>
    </row>
    <row r="58" spans="1:21" ht="22.5" customHeight="1">
      <c r="A58" s="120" t="s">
        <v>151</v>
      </c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7"/>
      <c r="T58" s="117"/>
      <c r="U58" s="117"/>
    </row>
    <row r="59" spans="1:21" ht="22.5" customHeight="1">
      <c r="A59" s="120" t="s">
        <v>159</v>
      </c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7"/>
      <c r="T59" s="117"/>
      <c r="U59" s="117"/>
    </row>
    <row r="60" spans="1:21" ht="22.5" customHeight="1">
      <c r="A60" s="120" t="s">
        <v>149</v>
      </c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7"/>
      <c r="T60" s="117"/>
      <c r="U60" s="117"/>
    </row>
    <row r="61" spans="1:21" ht="22.5" customHeight="1">
      <c r="A61" s="19" t="s">
        <v>160</v>
      </c>
      <c r="B61" s="114">
        <v>65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7"/>
      <c r="T61" s="117"/>
      <c r="U61" s="117"/>
    </row>
    <row r="62" spans="1:21" ht="22.5" customHeight="1">
      <c r="A62" s="120" t="s">
        <v>151</v>
      </c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7"/>
      <c r="T62" s="117"/>
      <c r="U62" s="117"/>
    </row>
    <row r="63" spans="1:21" ht="22.5" customHeight="1">
      <c r="A63" s="121" t="s">
        <v>161</v>
      </c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7"/>
      <c r="T63" s="117"/>
      <c r="U63" s="117"/>
    </row>
    <row r="64" spans="1:21" ht="22.5" customHeight="1">
      <c r="A64" s="121" t="s">
        <v>146</v>
      </c>
      <c r="B64" s="11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7"/>
      <c r="T64" s="117"/>
      <c r="U64" s="117"/>
    </row>
    <row r="65" spans="1:21" ht="22.5" customHeight="1">
      <c r="A65" s="122" t="s">
        <v>162</v>
      </c>
      <c r="B65" s="114">
        <v>65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7"/>
      <c r="T65" s="117"/>
      <c r="U65" s="117"/>
    </row>
    <row r="66" spans="1:21" ht="22.5" customHeight="1">
      <c r="A66" s="121" t="s">
        <v>163</v>
      </c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7"/>
      <c r="T66" s="117"/>
      <c r="U66" s="117"/>
    </row>
    <row r="67" spans="1:21" ht="22.5" customHeight="1">
      <c r="A67" s="121" t="s">
        <v>130</v>
      </c>
      <c r="B67" s="11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7"/>
      <c r="T67" s="117"/>
      <c r="U67" s="117"/>
    </row>
    <row r="68" spans="1:21" ht="22.5" customHeight="1">
      <c r="A68" s="121" t="s">
        <v>164</v>
      </c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7"/>
      <c r="T68" s="117"/>
      <c r="U68" s="117"/>
    </row>
    <row r="69" spans="1:21" ht="22.5" customHeight="1">
      <c r="A69" s="122" t="s">
        <v>165</v>
      </c>
      <c r="B69" s="114">
        <v>65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7"/>
      <c r="T69" s="117"/>
      <c r="U69" s="117"/>
    </row>
    <row r="70" spans="1:21" ht="22.5" customHeight="1">
      <c r="A70" s="121" t="s">
        <v>126</v>
      </c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7"/>
      <c r="T70" s="117"/>
      <c r="U70" s="117"/>
    </row>
    <row r="71" spans="1:21" ht="22.5" customHeight="1">
      <c r="A71" s="121" t="s">
        <v>159</v>
      </c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7"/>
      <c r="T71" s="117"/>
      <c r="U71" s="117"/>
    </row>
    <row r="72" spans="1:21" ht="22.5" customHeight="1">
      <c r="A72" s="121" t="s">
        <v>137</v>
      </c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7"/>
      <c r="T72" s="117"/>
      <c r="U72" s="117"/>
    </row>
    <row r="73" spans="1:21" ht="22.5" customHeight="1">
      <c r="A73" s="121" t="s">
        <v>166</v>
      </c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7"/>
      <c r="T73" s="117"/>
      <c r="U73" s="117"/>
    </row>
    <row r="74" spans="1:21" ht="22.5" customHeight="1">
      <c r="A74" s="122" t="s">
        <v>167</v>
      </c>
      <c r="B74" s="114">
        <v>65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7"/>
      <c r="T74" s="117"/>
      <c r="U74" s="117"/>
    </row>
    <row r="75" spans="1:21" ht="22.5" customHeight="1">
      <c r="A75" s="121" t="s">
        <v>135</v>
      </c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7"/>
      <c r="T75" s="117"/>
      <c r="U75" s="117"/>
    </row>
    <row r="76" spans="1:21" ht="22.5" customHeight="1">
      <c r="A76" s="121" t="s">
        <v>168</v>
      </c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7"/>
      <c r="T76" s="117"/>
      <c r="U76" s="117"/>
    </row>
    <row r="77" spans="1:21" ht="22.5" customHeight="1">
      <c r="A77" s="122" t="s">
        <v>169</v>
      </c>
      <c r="B77" s="114">
        <v>65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7"/>
      <c r="T77" s="117"/>
      <c r="U77" s="117"/>
    </row>
    <row r="78" spans="1:21" ht="22.5" customHeight="1">
      <c r="A78" s="121" t="s">
        <v>135</v>
      </c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7"/>
      <c r="T78" s="117"/>
      <c r="U78" s="117"/>
    </row>
    <row r="79" spans="1:21" ht="22.5" customHeight="1">
      <c r="A79" s="121" t="s">
        <v>148</v>
      </c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7"/>
      <c r="T79" s="117"/>
      <c r="U79" s="117"/>
    </row>
    <row r="80" spans="1:21" ht="22.5" customHeight="1">
      <c r="A80" s="121"/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7"/>
      <c r="T80" s="117"/>
      <c r="U80" s="117"/>
    </row>
    <row r="81" spans="1:21" ht="22.5" customHeight="1">
      <c r="A81" s="113" t="s">
        <v>28</v>
      </c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7"/>
      <c r="T81" s="117"/>
      <c r="U81" s="117"/>
    </row>
    <row r="82" spans="1:21" ht="22.5" customHeight="1">
      <c r="A82" s="119" t="s">
        <v>121</v>
      </c>
      <c r="B82" s="114">
        <v>40</v>
      </c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7"/>
      <c r="T82" s="117"/>
      <c r="U82" s="117"/>
    </row>
    <row r="83" spans="1:21" ht="22.5" customHeight="1">
      <c r="A83" s="120" t="s">
        <v>170</v>
      </c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7"/>
      <c r="T83" s="117"/>
      <c r="U83" s="117"/>
    </row>
    <row r="84" spans="1:21" ht="22.5" customHeight="1">
      <c r="A84" s="120" t="s">
        <v>171</v>
      </c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7"/>
      <c r="T84" s="117"/>
      <c r="U84" s="117"/>
    </row>
    <row r="85" spans="1:21" ht="22.5" customHeight="1">
      <c r="A85" s="19" t="s">
        <v>125</v>
      </c>
      <c r="B85" s="114">
        <v>40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7"/>
      <c r="T85" s="117"/>
      <c r="U85" s="117"/>
    </row>
    <row r="86" spans="1:21" ht="22.5" customHeight="1">
      <c r="A86" s="120" t="s">
        <v>172</v>
      </c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7"/>
      <c r="T86" s="117"/>
      <c r="U86" s="117"/>
    </row>
    <row r="87" spans="1:21" ht="22.5" customHeight="1">
      <c r="A87" s="120" t="s">
        <v>173</v>
      </c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7"/>
      <c r="T87" s="117"/>
      <c r="U87" s="117"/>
    </row>
    <row r="88" spans="1:21" ht="22.5" customHeight="1">
      <c r="A88" s="19" t="s">
        <v>129</v>
      </c>
      <c r="B88" s="114">
        <v>40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7"/>
      <c r="T88" s="117"/>
      <c r="U88" s="117"/>
    </row>
    <row r="89" spans="1:21" ht="22.5" customHeight="1">
      <c r="A89" s="120"/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7"/>
      <c r="T89" s="117"/>
      <c r="U89" s="117"/>
    </row>
    <row r="90" spans="1:21" ht="22.5" customHeight="1">
      <c r="A90" s="120"/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7"/>
      <c r="T90" s="117"/>
      <c r="U90" s="117"/>
    </row>
    <row r="91" spans="1:21" ht="22.5" customHeight="1">
      <c r="A91" s="19" t="s">
        <v>134</v>
      </c>
      <c r="B91" s="114">
        <v>40</v>
      </c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7"/>
      <c r="T91" s="117"/>
      <c r="U91" s="117"/>
    </row>
    <row r="92" spans="1:21" ht="22.5" customHeight="1">
      <c r="A92" s="120" t="s">
        <v>174</v>
      </c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7"/>
      <c r="T92" s="117"/>
      <c r="U92" s="117"/>
    </row>
    <row r="93" spans="1:21" ht="22.5" customHeight="1">
      <c r="A93" s="120" t="s">
        <v>175</v>
      </c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7"/>
      <c r="T93" s="117"/>
      <c r="U93" s="117"/>
    </row>
    <row r="94" spans="1:21" ht="22.5" customHeight="1">
      <c r="A94" s="120" t="s">
        <v>176</v>
      </c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7"/>
      <c r="T94" s="117"/>
      <c r="U94" s="117"/>
    </row>
    <row r="95" spans="1:21" ht="22.5" customHeight="1">
      <c r="A95" s="19" t="s">
        <v>138</v>
      </c>
      <c r="B95" s="114">
        <v>40</v>
      </c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7"/>
      <c r="T95" s="117"/>
      <c r="U95" s="117"/>
    </row>
    <row r="96" spans="1:21" ht="22.5" customHeight="1">
      <c r="A96" s="120" t="s">
        <v>177</v>
      </c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7"/>
      <c r="T96" s="117"/>
      <c r="U96" s="117"/>
    </row>
    <row r="97" spans="1:21" ht="22.5" customHeight="1">
      <c r="A97" s="19" t="s">
        <v>178</v>
      </c>
      <c r="B97" s="114"/>
      <c r="C97" s="115"/>
      <c r="D97" s="115"/>
      <c r="E97" s="115"/>
      <c r="F97" s="123"/>
      <c r="G97" s="123"/>
      <c r="H97" s="115"/>
      <c r="I97" s="115"/>
      <c r="J97" s="123"/>
      <c r="K97" s="123"/>
      <c r="L97" s="123"/>
      <c r="M97" s="123"/>
      <c r="N97" s="115"/>
      <c r="O97" s="115"/>
      <c r="P97" s="116"/>
      <c r="Q97" s="117"/>
      <c r="R97" s="117"/>
      <c r="S97" s="117"/>
      <c r="T97" s="117"/>
      <c r="U97" s="117"/>
    </row>
    <row r="98" spans="1:21" ht="22.5" customHeight="1">
      <c r="A98" s="120" t="s">
        <v>179</v>
      </c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7"/>
      <c r="T98" s="117"/>
      <c r="U98" s="117"/>
    </row>
    <row r="99" spans="1:21" ht="22.5" customHeight="1">
      <c r="A99" s="19" t="s">
        <v>143</v>
      </c>
      <c r="B99" s="114">
        <v>40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7"/>
      <c r="T99" s="117"/>
      <c r="U99" s="117"/>
    </row>
    <row r="100" spans="1:21" ht="22.5" customHeight="1">
      <c r="A100" s="19" t="s">
        <v>180</v>
      </c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7"/>
      <c r="T100" s="117"/>
      <c r="U100" s="117"/>
    </row>
    <row r="101" spans="1:21" ht="22.5" customHeight="1">
      <c r="A101" s="19" t="s">
        <v>181</v>
      </c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7"/>
      <c r="T101" s="117"/>
      <c r="U101" s="117"/>
    </row>
    <row r="102" spans="1:21" ht="22.5" customHeight="1">
      <c r="A102" s="120" t="s">
        <v>182</v>
      </c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7"/>
      <c r="T102" s="117"/>
      <c r="U102" s="117"/>
    </row>
    <row r="103" spans="1:21" ht="22.5" customHeight="1">
      <c r="A103" s="19" t="s">
        <v>147</v>
      </c>
      <c r="B103" s="114">
        <v>40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7"/>
      <c r="T103" s="117"/>
      <c r="U103" s="117"/>
    </row>
    <row r="104" spans="1:21" ht="22.5" customHeight="1">
      <c r="A104" s="120" t="s">
        <v>170</v>
      </c>
      <c r="B104" s="114"/>
      <c r="C104" s="115"/>
      <c r="D104" s="115"/>
      <c r="E104" s="115"/>
      <c r="F104" s="123"/>
      <c r="G104" s="123"/>
      <c r="H104" s="115"/>
      <c r="I104" s="123"/>
      <c r="J104" s="123"/>
      <c r="K104" s="123"/>
      <c r="L104" s="123"/>
      <c r="M104" s="123"/>
      <c r="N104" s="115"/>
      <c r="O104" s="123"/>
      <c r="P104" s="116"/>
      <c r="Q104" s="117"/>
      <c r="R104" s="117"/>
      <c r="S104" s="117"/>
      <c r="T104" s="117"/>
      <c r="U104" s="117"/>
    </row>
    <row r="105" spans="1:21" ht="22.5" customHeight="1">
      <c r="A105" s="120" t="s">
        <v>183</v>
      </c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7"/>
      <c r="T105" s="117"/>
      <c r="U105" s="117"/>
    </row>
    <row r="106" spans="1:21" ht="22.5" customHeight="1">
      <c r="A106" s="19" t="s">
        <v>150</v>
      </c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7"/>
      <c r="T106" s="117"/>
      <c r="U106" s="117"/>
    </row>
    <row r="107" spans="1:21" ht="22.5" customHeight="1">
      <c r="A107" s="120" t="s">
        <v>184</v>
      </c>
      <c r="B107" s="114">
        <v>40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7"/>
      <c r="T107" s="117"/>
      <c r="U107" s="117"/>
    </row>
    <row r="108" spans="1:21" ht="22.5" customHeight="1">
      <c r="A108" s="120" t="s">
        <v>185</v>
      </c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7"/>
      <c r="T108" s="117"/>
      <c r="U108" s="117"/>
    </row>
    <row r="109" spans="1:21" ht="22.5" customHeight="1">
      <c r="A109" s="19" t="s">
        <v>153</v>
      </c>
      <c r="B109" s="114">
        <v>40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7"/>
      <c r="T109" s="117"/>
      <c r="U109" s="117"/>
    </row>
    <row r="110" spans="1:21" ht="22.5" customHeight="1">
      <c r="A110" s="120" t="s">
        <v>186</v>
      </c>
      <c r="B110" s="114"/>
      <c r="C110" s="115"/>
      <c r="D110" s="115"/>
      <c r="E110" s="115"/>
      <c r="F110" s="123"/>
      <c r="G110" s="123"/>
      <c r="H110" s="115"/>
      <c r="I110" s="115"/>
      <c r="J110" s="123"/>
      <c r="K110" s="123"/>
      <c r="L110" s="123"/>
      <c r="M110" s="123"/>
      <c r="N110" s="115"/>
      <c r="O110" s="115"/>
      <c r="P110" s="116"/>
      <c r="Q110" s="117"/>
      <c r="R110" s="117"/>
      <c r="S110" s="117"/>
      <c r="T110" s="117"/>
      <c r="U110" s="117"/>
    </row>
    <row r="111" spans="1:21" ht="22.5" customHeight="1">
      <c r="A111" s="120" t="s">
        <v>187</v>
      </c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7"/>
      <c r="T111" s="117"/>
      <c r="U111" s="117"/>
    </row>
    <row r="112" spans="1:21" ht="22.5" customHeight="1">
      <c r="A112" s="120" t="s">
        <v>188</v>
      </c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7"/>
      <c r="T112" s="117"/>
      <c r="U112" s="117"/>
    </row>
    <row r="113" spans="1:21" ht="22.5" customHeight="1">
      <c r="A113" s="19" t="s">
        <v>155</v>
      </c>
      <c r="B113" s="114">
        <v>40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7"/>
      <c r="T113" s="117"/>
      <c r="U113" s="117"/>
    </row>
    <row r="114" spans="1:21" ht="22.5" customHeight="1">
      <c r="A114" s="120"/>
      <c r="B114" s="114"/>
      <c r="C114" s="115"/>
      <c r="D114" s="115"/>
      <c r="E114" s="115"/>
      <c r="F114" s="115"/>
      <c r="G114" s="115"/>
      <c r="H114" s="123"/>
      <c r="I114" s="115"/>
      <c r="J114" s="123"/>
      <c r="K114" s="115"/>
      <c r="L114" s="123"/>
      <c r="M114" s="123"/>
      <c r="N114" s="115"/>
      <c r="O114" s="115"/>
      <c r="P114" s="116"/>
      <c r="Q114" s="117"/>
      <c r="R114" s="117"/>
      <c r="S114" s="117"/>
      <c r="T114" s="117"/>
      <c r="U114" s="117"/>
    </row>
    <row r="115" spans="1:21" ht="22.5" customHeight="1">
      <c r="A115" s="120"/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7"/>
      <c r="T115" s="117"/>
      <c r="U115" s="117"/>
    </row>
    <row r="116" spans="1:21" ht="22.5" customHeight="1">
      <c r="A116" s="120"/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7"/>
      <c r="T116" s="117"/>
      <c r="U116" s="117"/>
    </row>
    <row r="117" spans="1:21" ht="22.5" customHeight="1">
      <c r="A117" s="19" t="s">
        <v>158</v>
      </c>
      <c r="B117" s="114">
        <v>40</v>
      </c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7"/>
      <c r="T117" s="117"/>
      <c r="U117" s="117"/>
    </row>
    <row r="118" spans="1:21" ht="22.5" customHeight="1">
      <c r="A118" s="120" t="s">
        <v>189</v>
      </c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7"/>
      <c r="T118" s="117"/>
      <c r="U118" s="117"/>
    </row>
    <row r="119" spans="1:21" ht="22.5" customHeight="1">
      <c r="A119" s="19" t="s">
        <v>160</v>
      </c>
      <c r="B119" s="114">
        <v>40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7"/>
      <c r="T119" s="117"/>
      <c r="U119" s="117"/>
    </row>
    <row r="120" spans="1:21" ht="22.5" customHeight="1">
      <c r="A120" s="120" t="s">
        <v>190</v>
      </c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7"/>
      <c r="T120" s="117"/>
      <c r="U120" s="117"/>
    </row>
    <row r="121" spans="1:21" ht="22.5" customHeight="1">
      <c r="A121" s="121" t="s">
        <v>191</v>
      </c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7"/>
      <c r="T121" s="117"/>
      <c r="U121" s="117"/>
    </row>
    <row r="122" spans="1:21" ht="22.5" customHeight="1">
      <c r="A122" s="122" t="s">
        <v>162</v>
      </c>
      <c r="B122" s="114">
        <v>40</v>
      </c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7"/>
      <c r="T122" s="117"/>
      <c r="U122" s="117"/>
    </row>
    <row r="123" spans="1:21" ht="22.5" customHeight="1">
      <c r="A123" s="121" t="s">
        <v>190</v>
      </c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7"/>
      <c r="T123" s="117"/>
      <c r="U123" s="117"/>
    </row>
    <row r="124" spans="1:21" ht="22.5" customHeight="1">
      <c r="A124" s="121" t="s">
        <v>192</v>
      </c>
      <c r="B124" s="114"/>
      <c r="C124" s="115"/>
      <c r="D124" s="115"/>
      <c r="E124" s="115"/>
      <c r="F124" s="123"/>
      <c r="G124" s="123"/>
      <c r="H124" s="115"/>
      <c r="I124" s="115"/>
      <c r="J124" s="123"/>
      <c r="K124" s="123"/>
      <c r="L124" s="123"/>
      <c r="M124" s="123"/>
      <c r="N124" s="115"/>
      <c r="O124" s="115"/>
      <c r="P124" s="116"/>
      <c r="Q124" s="117"/>
      <c r="R124" s="117"/>
      <c r="S124" s="117"/>
      <c r="T124" s="117"/>
      <c r="U124" s="117"/>
    </row>
    <row r="125" spans="1:21" ht="22.5" customHeight="1">
      <c r="A125" s="122" t="s">
        <v>165</v>
      </c>
      <c r="B125" s="114">
        <v>40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7"/>
      <c r="T125" s="117"/>
      <c r="U125" s="117"/>
    </row>
    <row r="126" spans="1:21" ht="22.5" customHeight="1">
      <c r="A126" s="121" t="s">
        <v>190</v>
      </c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7"/>
      <c r="T126" s="117"/>
      <c r="U126" s="117"/>
    </row>
    <row r="127" spans="1:21" ht="22.5" customHeight="1">
      <c r="A127" s="121" t="s">
        <v>193</v>
      </c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7"/>
      <c r="T127" s="117"/>
      <c r="U127" s="117"/>
    </row>
    <row r="128" spans="1:21" ht="22.5" customHeight="1">
      <c r="A128" s="122" t="s">
        <v>167</v>
      </c>
      <c r="B128" s="114">
        <v>40</v>
      </c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7"/>
      <c r="T128" s="117"/>
      <c r="U128" s="117"/>
    </row>
    <row r="129" spans="1:21" ht="22.5" customHeight="1">
      <c r="A129" s="121" t="s">
        <v>174</v>
      </c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7"/>
      <c r="T129" s="117"/>
      <c r="U129" s="117"/>
    </row>
    <row r="130" spans="1:21" ht="22.5" customHeight="1">
      <c r="A130" s="121" t="s">
        <v>194</v>
      </c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7"/>
      <c r="T130" s="117"/>
      <c r="U130" s="117"/>
    </row>
    <row r="131" spans="1:21" ht="22.5" customHeight="1">
      <c r="A131" s="121" t="s">
        <v>195</v>
      </c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7"/>
      <c r="T131" s="117"/>
      <c r="U131" s="117"/>
    </row>
    <row r="132" spans="1:21" ht="22.5" customHeight="1">
      <c r="A132" s="122" t="s">
        <v>169</v>
      </c>
      <c r="B132" s="114">
        <v>40</v>
      </c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7"/>
      <c r="T132" s="117"/>
      <c r="U132" s="117"/>
    </row>
    <row r="133" spans="1:21" ht="22.5" customHeight="1">
      <c r="A133" s="121" t="s">
        <v>174</v>
      </c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7"/>
      <c r="T133" s="117"/>
      <c r="U133" s="117"/>
    </row>
    <row r="134" spans="1:21" ht="22.5" customHeight="1">
      <c r="A134" s="121" t="s">
        <v>194</v>
      </c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7"/>
      <c r="T134" s="117"/>
      <c r="U134" s="117"/>
    </row>
    <row r="135" spans="1:21" ht="22.5" customHeight="1">
      <c r="A135" s="121" t="s">
        <v>195</v>
      </c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7"/>
      <c r="T135" s="117"/>
      <c r="U135" s="117"/>
    </row>
    <row r="136" spans="1:21" ht="22.5" customHeight="1">
      <c r="A136" s="113"/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7"/>
      <c r="T136" s="117"/>
      <c r="U136" s="117"/>
    </row>
    <row r="137" spans="1:21" ht="22.5" customHeight="1">
      <c r="A137" s="113" t="s">
        <v>29</v>
      </c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7"/>
      <c r="T137" s="117"/>
      <c r="U137" s="117"/>
    </row>
    <row r="138" spans="1:21" ht="22.5" customHeight="1">
      <c r="A138" s="119" t="s">
        <v>121</v>
      </c>
      <c r="B138" s="114">
        <v>60</v>
      </c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7"/>
      <c r="T138" s="117"/>
      <c r="U138" s="117"/>
    </row>
    <row r="139" spans="1:21" ht="22.5" customHeight="1">
      <c r="A139" s="120" t="s">
        <v>196</v>
      </c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7"/>
      <c r="T139" s="117"/>
      <c r="U139" s="117"/>
    </row>
    <row r="140" spans="1:21" ht="22.5" customHeight="1">
      <c r="A140" s="120" t="s">
        <v>197</v>
      </c>
      <c r="B140" s="114"/>
      <c r="C140" s="115"/>
      <c r="D140" s="115"/>
      <c r="E140" s="115"/>
      <c r="F140" s="124">
        <v>0</v>
      </c>
      <c r="G140" s="115">
        <v>0</v>
      </c>
      <c r="H140" s="115">
        <v>3</v>
      </c>
      <c r="I140" s="115">
        <v>10</v>
      </c>
      <c r="J140" s="115">
        <v>0</v>
      </c>
      <c r="K140" s="115">
        <v>0</v>
      </c>
      <c r="L140" s="115">
        <v>0</v>
      </c>
      <c r="M140" s="115">
        <v>0</v>
      </c>
      <c r="N140" s="115">
        <v>3</v>
      </c>
      <c r="O140" s="115">
        <v>10</v>
      </c>
      <c r="P140" s="116"/>
      <c r="Q140" s="117"/>
      <c r="R140" s="117"/>
      <c r="S140" s="117"/>
      <c r="T140" s="117"/>
      <c r="U140" s="117"/>
    </row>
    <row r="141" spans="1:21" ht="22.5" customHeight="1">
      <c r="A141" s="120" t="s">
        <v>198</v>
      </c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7"/>
      <c r="T141" s="117"/>
      <c r="U141" s="117"/>
    </row>
    <row r="142" spans="1:21" ht="22.5" customHeight="1">
      <c r="A142" s="19" t="s">
        <v>125</v>
      </c>
      <c r="B142" s="114">
        <v>60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7"/>
      <c r="T142" s="117"/>
      <c r="U142" s="117"/>
    </row>
    <row r="143" spans="1:21" ht="22.5" customHeight="1">
      <c r="A143" s="120" t="s">
        <v>199</v>
      </c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7"/>
      <c r="T143" s="117"/>
      <c r="U143" s="117"/>
    </row>
    <row r="144" spans="1:21" ht="22.5" customHeight="1">
      <c r="A144" s="120" t="s">
        <v>130</v>
      </c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7"/>
      <c r="T144" s="117"/>
      <c r="U144" s="117"/>
    </row>
    <row r="145" spans="1:21" ht="22.5" customHeight="1">
      <c r="A145" s="120" t="s">
        <v>200</v>
      </c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25"/>
      <c r="Q145" s="117"/>
      <c r="R145" s="117"/>
      <c r="S145" s="117"/>
      <c r="T145" s="117"/>
      <c r="U145" s="117"/>
    </row>
    <row r="146" spans="1:21" ht="22.5" customHeight="1">
      <c r="A146" s="120" t="s">
        <v>201</v>
      </c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25"/>
      <c r="Q146" s="117"/>
      <c r="R146" s="117"/>
      <c r="S146" s="117"/>
      <c r="T146" s="117"/>
      <c r="U146" s="117"/>
    </row>
    <row r="147" spans="1:21" ht="22.5" customHeight="1">
      <c r="A147" s="120" t="s">
        <v>202</v>
      </c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25"/>
      <c r="Q147" s="117"/>
      <c r="R147" s="117"/>
      <c r="S147" s="117"/>
      <c r="T147" s="117"/>
      <c r="U147" s="117"/>
    </row>
    <row r="148" spans="1:21" ht="22.5" customHeight="1">
      <c r="A148" s="19" t="s">
        <v>129</v>
      </c>
      <c r="B148" s="114">
        <v>60</v>
      </c>
      <c r="C148" s="115"/>
      <c r="D148" s="115"/>
      <c r="E148" s="115"/>
      <c r="F148" s="123"/>
      <c r="G148" s="115"/>
      <c r="H148" s="115"/>
      <c r="I148" s="115"/>
      <c r="J148" s="123"/>
      <c r="K148" s="123"/>
      <c r="L148" s="123"/>
      <c r="M148" s="123"/>
      <c r="N148" s="115"/>
      <c r="O148" s="115"/>
      <c r="P148" s="116"/>
      <c r="Q148" s="117"/>
      <c r="R148" s="117"/>
      <c r="S148" s="117"/>
      <c r="T148" s="117"/>
      <c r="U148" s="117"/>
    </row>
    <row r="149" spans="1:21" ht="22.5" customHeight="1">
      <c r="A149" s="120"/>
      <c r="B149" s="114"/>
      <c r="C149" s="115"/>
      <c r="D149" s="115"/>
      <c r="E149" s="115"/>
      <c r="F149" s="123"/>
      <c r="G149" s="123"/>
      <c r="H149" s="115"/>
      <c r="I149" s="115"/>
      <c r="J149" s="123"/>
      <c r="K149" s="115"/>
      <c r="L149" s="123"/>
      <c r="M149" s="123"/>
      <c r="N149" s="115"/>
      <c r="O149" s="115"/>
      <c r="P149" s="116"/>
      <c r="Q149" s="117"/>
      <c r="R149" s="117"/>
      <c r="S149" s="117"/>
      <c r="T149" s="117"/>
      <c r="U149" s="117"/>
    </row>
    <row r="150" spans="1:21" ht="22.5" customHeight="1">
      <c r="A150" s="120"/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7"/>
      <c r="T150" s="117"/>
      <c r="U150" s="117"/>
    </row>
    <row r="151" spans="1:21" ht="22.5" customHeight="1">
      <c r="A151" s="120"/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7"/>
      <c r="T151" s="117"/>
      <c r="U151" s="117"/>
    </row>
    <row r="152" spans="1:21" ht="22.5" customHeight="1">
      <c r="A152" s="120"/>
      <c r="B152" s="114"/>
      <c r="C152" s="115"/>
      <c r="D152" s="115"/>
      <c r="E152" s="115"/>
      <c r="F152" s="123"/>
      <c r="G152" s="123"/>
      <c r="H152" s="123"/>
      <c r="I152" s="123"/>
      <c r="J152" s="123"/>
      <c r="K152" s="123"/>
      <c r="L152" s="123"/>
      <c r="M152" s="123"/>
      <c r="N152" s="123"/>
      <c r="O152" s="115"/>
      <c r="P152" s="116"/>
      <c r="Q152" s="117"/>
      <c r="R152" s="117"/>
      <c r="S152" s="117"/>
      <c r="T152" s="117"/>
      <c r="U152" s="117"/>
    </row>
    <row r="153" spans="1:21" ht="22.5" customHeight="1">
      <c r="A153" s="19" t="s">
        <v>134</v>
      </c>
      <c r="B153" s="114">
        <v>60</v>
      </c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7"/>
      <c r="T153" s="117"/>
      <c r="U153" s="117"/>
    </row>
    <row r="154" spans="1:21" ht="22.5" customHeight="1">
      <c r="A154" s="120" t="s">
        <v>203</v>
      </c>
      <c r="B154" s="114"/>
      <c r="C154" s="115"/>
      <c r="D154" s="115"/>
      <c r="E154" s="115"/>
      <c r="F154" s="123"/>
      <c r="G154" s="123"/>
      <c r="H154" s="123"/>
      <c r="I154" s="123"/>
      <c r="J154" s="123"/>
      <c r="K154" s="123"/>
      <c r="L154" s="123"/>
      <c r="M154" s="123"/>
      <c r="N154" s="115"/>
      <c r="O154" s="115"/>
      <c r="P154" s="116"/>
      <c r="Q154" s="117"/>
      <c r="R154" s="117"/>
      <c r="S154" s="117"/>
      <c r="T154" s="117"/>
      <c r="U154" s="117"/>
    </row>
    <row r="155" spans="1:21" ht="22.5" customHeight="1">
      <c r="A155" s="120" t="s">
        <v>204</v>
      </c>
      <c r="B155" s="114"/>
      <c r="C155" s="115"/>
      <c r="D155" s="115"/>
      <c r="E155" s="115"/>
      <c r="F155" s="123"/>
      <c r="G155" s="123"/>
      <c r="H155" s="123"/>
      <c r="I155" s="123"/>
      <c r="J155" s="123"/>
      <c r="K155" s="123"/>
      <c r="L155" s="123"/>
      <c r="M155" s="123"/>
      <c r="N155" s="115"/>
      <c r="O155" s="115"/>
      <c r="P155" s="116"/>
      <c r="Q155" s="117"/>
      <c r="R155" s="117"/>
      <c r="S155" s="117"/>
      <c r="T155" s="117"/>
      <c r="U155" s="117"/>
    </row>
    <row r="156" spans="1:21" ht="22.5" customHeight="1">
      <c r="A156" s="120" t="s">
        <v>205</v>
      </c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7"/>
      <c r="T156" s="117"/>
      <c r="U156" s="117"/>
    </row>
    <row r="157" spans="1:21" ht="22.5" customHeight="1">
      <c r="A157" s="19" t="s">
        <v>138</v>
      </c>
      <c r="B157" s="114">
        <v>60</v>
      </c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7"/>
      <c r="T157" s="117"/>
      <c r="U157" s="117"/>
    </row>
    <row r="158" spans="1:21" ht="22.5" customHeight="1">
      <c r="A158" s="120" t="s">
        <v>206</v>
      </c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7"/>
      <c r="T158" s="117"/>
      <c r="U158" s="117"/>
    </row>
    <row r="159" spans="1:21" ht="22.5" customHeight="1">
      <c r="A159" s="19" t="s">
        <v>207</v>
      </c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7"/>
      <c r="T159" s="117"/>
      <c r="U159" s="117"/>
    </row>
    <row r="160" spans="1:21" ht="22.5" customHeight="1">
      <c r="A160" s="120" t="s">
        <v>208</v>
      </c>
      <c r="B160" s="114"/>
      <c r="C160" s="115"/>
      <c r="D160" s="115"/>
      <c r="E160" s="115"/>
      <c r="F160" s="123"/>
      <c r="G160" s="115"/>
      <c r="H160" s="115"/>
      <c r="I160" s="115"/>
      <c r="J160" s="123"/>
      <c r="K160" s="123"/>
      <c r="L160" s="123"/>
      <c r="M160" s="123"/>
      <c r="N160" s="115"/>
      <c r="O160" s="115"/>
      <c r="P160" s="116"/>
      <c r="Q160" s="117"/>
      <c r="R160" s="117"/>
      <c r="S160" s="117"/>
      <c r="T160" s="117"/>
      <c r="U160" s="117"/>
    </row>
    <row r="161" spans="1:21" ht="22.5" customHeight="1">
      <c r="A161" s="19" t="s">
        <v>143</v>
      </c>
      <c r="B161" s="114">
        <v>60</v>
      </c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7"/>
      <c r="T161" s="117"/>
      <c r="U161" s="117"/>
    </row>
    <row r="162" spans="1:21" ht="22.5" customHeight="1">
      <c r="A162" s="19" t="s">
        <v>209</v>
      </c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7"/>
      <c r="T162" s="117"/>
      <c r="U162" s="117"/>
    </row>
    <row r="163" spans="1:21" ht="22.5" customHeight="1">
      <c r="A163" s="19" t="s">
        <v>210</v>
      </c>
      <c r="B163" s="114"/>
      <c r="C163" s="115"/>
      <c r="D163" s="115"/>
      <c r="E163" s="115"/>
      <c r="F163" s="115">
        <v>0</v>
      </c>
      <c r="G163" s="115">
        <v>0</v>
      </c>
      <c r="H163" s="115">
        <v>10</v>
      </c>
      <c r="I163" s="115">
        <v>10</v>
      </c>
      <c r="J163" s="115">
        <v>5</v>
      </c>
      <c r="K163" s="115">
        <v>5</v>
      </c>
      <c r="L163" s="115">
        <v>0</v>
      </c>
      <c r="M163" s="115">
        <v>0</v>
      </c>
      <c r="N163" s="115">
        <v>15</v>
      </c>
      <c r="O163" s="115">
        <v>15</v>
      </c>
      <c r="P163" s="116"/>
      <c r="Q163" s="117"/>
      <c r="R163" s="117"/>
      <c r="S163" s="117"/>
      <c r="T163" s="117"/>
      <c r="U163" s="117"/>
    </row>
    <row r="164" spans="1:21" ht="22.5" customHeight="1">
      <c r="A164" s="19" t="s">
        <v>147</v>
      </c>
      <c r="B164" s="114">
        <v>60</v>
      </c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7"/>
      <c r="T164" s="117"/>
      <c r="U164" s="117"/>
    </row>
    <row r="165" spans="1:21" ht="22.5" customHeight="1">
      <c r="A165" s="120" t="s">
        <v>211</v>
      </c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23"/>
      <c r="M165" s="123"/>
      <c r="N165" s="115"/>
      <c r="O165" s="115"/>
      <c r="P165" s="116"/>
      <c r="Q165" s="117"/>
      <c r="R165" s="117"/>
      <c r="S165" s="117"/>
      <c r="T165" s="117"/>
      <c r="U165" s="117"/>
    </row>
    <row r="166" spans="1:21" ht="22.5" customHeight="1">
      <c r="A166" s="120" t="s">
        <v>212</v>
      </c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7"/>
      <c r="T166" s="117"/>
      <c r="U166" s="117"/>
    </row>
    <row r="167" spans="1:21" ht="22.5" customHeight="1">
      <c r="A167" s="120" t="s">
        <v>213</v>
      </c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7"/>
      <c r="T167" s="117"/>
      <c r="U167" s="117"/>
    </row>
    <row r="168" spans="1:21" ht="22.5" customHeight="1">
      <c r="A168" s="19" t="s">
        <v>150</v>
      </c>
      <c r="B168" s="114">
        <v>60</v>
      </c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7"/>
      <c r="T168" s="117"/>
      <c r="U168" s="117"/>
    </row>
    <row r="169" spans="1:21" ht="22.5" customHeight="1">
      <c r="A169" s="120" t="s">
        <v>211</v>
      </c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7"/>
      <c r="T169" s="117"/>
      <c r="U169" s="117"/>
    </row>
    <row r="170" spans="1:21" ht="22.5" customHeight="1">
      <c r="A170" s="120" t="s">
        <v>214</v>
      </c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7"/>
      <c r="T170" s="117"/>
      <c r="U170" s="117"/>
    </row>
    <row r="171" spans="1:21" ht="22.5" customHeight="1">
      <c r="A171" s="120" t="s">
        <v>215</v>
      </c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7"/>
      <c r="T171" s="117"/>
      <c r="U171" s="117"/>
    </row>
    <row r="172" spans="1:21" ht="22.5" customHeight="1">
      <c r="A172" s="19" t="s">
        <v>153</v>
      </c>
      <c r="B172" s="114">
        <v>60</v>
      </c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7"/>
      <c r="T172" s="117"/>
      <c r="U172" s="117"/>
    </row>
    <row r="173" spans="1:21" ht="22.5" customHeight="1">
      <c r="A173" s="120" t="s">
        <v>206</v>
      </c>
      <c r="B173" s="114"/>
      <c r="C173" s="115">
        <v>5</v>
      </c>
      <c r="D173" s="115">
        <v>15</v>
      </c>
      <c r="E173" s="115">
        <v>20</v>
      </c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7"/>
      <c r="T173" s="117"/>
      <c r="U173" s="117"/>
    </row>
    <row r="174" spans="1:21" ht="22.5" customHeight="1">
      <c r="A174" s="120" t="s">
        <v>216</v>
      </c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7"/>
      <c r="T174" s="117"/>
      <c r="U174" s="117"/>
    </row>
    <row r="175" spans="1:21" ht="22.5" customHeight="1">
      <c r="A175" s="19" t="s">
        <v>155</v>
      </c>
      <c r="B175" s="114">
        <v>60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7"/>
      <c r="T175" s="117"/>
      <c r="U175" s="117"/>
    </row>
    <row r="176" spans="1:21" ht="22.5" customHeight="1">
      <c r="A176" s="120" t="s">
        <v>217</v>
      </c>
      <c r="B176" s="114"/>
      <c r="C176" s="115"/>
      <c r="D176" s="115"/>
      <c r="E176" s="115"/>
      <c r="F176" s="115">
        <v>1</v>
      </c>
      <c r="G176" s="115">
        <v>3</v>
      </c>
      <c r="H176" s="115">
        <v>2</v>
      </c>
      <c r="I176" s="115">
        <v>11</v>
      </c>
      <c r="J176" s="115">
        <v>3</v>
      </c>
      <c r="K176" s="115">
        <v>6</v>
      </c>
      <c r="L176" s="115">
        <v>0</v>
      </c>
      <c r="M176" s="115">
        <v>0</v>
      </c>
      <c r="N176" s="115">
        <v>6</v>
      </c>
      <c r="O176" s="115">
        <v>20</v>
      </c>
      <c r="P176" s="116"/>
      <c r="Q176" s="117"/>
      <c r="R176" s="117"/>
      <c r="S176" s="117"/>
      <c r="T176" s="117"/>
      <c r="U176" s="117"/>
    </row>
    <row r="177" spans="1:21" ht="22.5" customHeight="1">
      <c r="A177" s="120" t="s">
        <v>218</v>
      </c>
      <c r="B177" s="114"/>
      <c r="C177" s="115"/>
      <c r="D177" s="115"/>
      <c r="E177" s="115"/>
      <c r="F177" s="115">
        <v>1</v>
      </c>
      <c r="G177" s="115">
        <v>2</v>
      </c>
      <c r="H177" s="115">
        <v>9</v>
      </c>
      <c r="I177" s="115">
        <v>13</v>
      </c>
      <c r="J177" s="115">
        <v>1</v>
      </c>
      <c r="K177" s="115">
        <v>4</v>
      </c>
      <c r="L177" s="115">
        <v>0</v>
      </c>
      <c r="M177" s="115">
        <v>0</v>
      </c>
      <c r="N177" s="115">
        <v>6</v>
      </c>
      <c r="O177" s="115">
        <v>24</v>
      </c>
      <c r="P177" s="116"/>
      <c r="Q177" s="117"/>
      <c r="R177" s="117"/>
      <c r="S177" s="117"/>
      <c r="T177" s="117"/>
      <c r="U177" s="117"/>
    </row>
    <row r="178" spans="1:21" ht="22.5" customHeight="1">
      <c r="A178" s="19" t="s">
        <v>158</v>
      </c>
      <c r="B178" s="114">
        <v>60</v>
      </c>
      <c r="C178" s="115"/>
      <c r="D178" s="115"/>
      <c r="E178" s="115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16"/>
      <c r="Q178" s="117"/>
      <c r="R178" s="117"/>
      <c r="S178" s="117"/>
      <c r="T178" s="117"/>
      <c r="U178" s="117"/>
    </row>
    <row r="179" spans="1:21" ht="22.5" customHeight="1">
      <c r="A179" s="120" t="s">
        <v>219</v>
      </c>
      <c r="B179" s="114"/>
      <c r="C179" s="115"/>
      <c r="D179" s="115"/>
      <c r="E179" s="115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16"/>
      <c r="Q179" s="117"/>
      <c r="R179" s="117"/>
      <c r="S179" s="117"/>
      <c r="T179" s="117"/>
      <c r="U179" s="117"/>
    </row>
    <row r="180" spans="1:21" ht="22.5" customHeight="1">
      <c r="A180" s="120" t="s">
        <v>212</v>
      </c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7"/>
      <c r="T180" s="117"/>
      <c r="U180" s="117"/>
    </row>
    <row r="181" spans="1:21" ht="22.5" customHeight="1">
      <c r="A181" s="19" t="s">
        <v>160</v>
      </c>
      <c r="B181" s="114">
        <v>60</v>
      </c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7"/>
      <c r="T181" s="117"/>
      <c r="U181" s="127"/>
    </row>
    <row r="182" spans="1:21" ht="22.5" customHeight="1">
      <c r="A182" s="120" t="s">
        <v>220</v>
      </c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28"/>
      <c r="Q182" s="129"/>
      <c r="R182" s="129"/>
      <c r="S182" s="129"/>
      <c r="T182" s="129"/>
      <c r="U182" s="117"/>
    </row>
    <row r="183" spans="1:21" ht="22.5" customHeight="1">
      <c r="A183" s="121" t="s">
        <v>212</v>
      </c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28"/>
      <c r="Q183" s="129"/>
      <c r="R183" s="129"/>
      <c r="S183" s="129"/>
      <c r="T183" s="129"/>
      <c r="U183" s="117"/>
    </row>
    <row r="184" spans="1:21" ht="22.5" customHeight="1">
      <c r="A184" s="122" t="s">
        <v>162</v>
      </c>
      <c r="B184" s="114">
        <v>60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7"/>
      <c r="T184" s="117"/>
      <c r="U184" s="117"/>
    </row>
    <row r="185" spans="1:21" ht="22.5" customHeight="1">
      <c r="A185" s="121" t="s">
        <v>221</v>
      </c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7"/>
      <c r="T185" s="117"/>
      <c r="U185" s="117"/>
    </row>
    <row r="186" spans="1:21" ht="22.5" customHeight="1">
      <c r="A186" s="121" t="s">
        <v>212</v>
      </c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7"/>
      <c r="T186" s="117"/>
      <c r="U186" s="117"/>
    </row>
    <row r="187" spans="1:21" ht="22.5" customHeight="1">
      <c r="A187" s="121" t="s">
        <v>222</v>
      </c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7"/>
      <c r="T187" s="117"/>
      <c r="U187" s="117"/>
    </row>
    <row r="188" spans="1:21" ht="22.5" customHeight="1">
      <c r="A188" s="121" t="s">
        <v>223</v>
      </c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7"/>
      <c r="T188" s="117"/>
      <c r="U188" s="117"/>
    </row>
    <row r="189" spans="1:21" ht="22.5" customHeight="1">
      <c r="A189" s="122" t="s">
        <v>165</v>
      </c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7"/>
      <c r="T189" s="117"/>
      <c r="U189" s="117"/>
    </row>
    <row r="190" spans="1:21" ht="22.5" customHeight="1">
      <c r="A190" s="121" t="s">
        <v>206</v>
      </c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7"/>
      <c r="T190" s="117"/>
      <c r="U190" s="117"/>
    </row>
    <row r="191" spans="1:21" ht="22.5" customHeight="1">
      <c r="A191" s="121" t="s">
        <v>224</v>
      </c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7"/>
      <c r="T191" s="117"/>
      <c r="U191" s="117"/>
    </row>
    <row r="192" spans="1:21" ht="22.5" customHeight="1">
      <c r="A192" s="122" t="s">
        <v>167</v>
      </c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7"/>
      <c r="T192" s="117"/>
      <c r="U192" s="117"/>
    </row>
    <row r="193" spans="1:21" ht="22.5" customHeight="1">
      <c r="A193" s="121" t="s">
        <v>206</v>
      </c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7"/>
      <c r="T193" s="117"/>
      <c r="U193" s="117"/>
    </row>
    <row r="194" spans="1:21" ht="22.5" customHeight="1">
      <c r="A194" s="120" t="s">
        <v>204</v>
      </c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7"/>
      <c r="T194" s="117"/>
      <c r="U194" s="117"/>
    </row>
    <row r="195" spans="1:21" ht="22.5" customHeight="1">
      <c r="A195" s="120" t="s">
        <v>225</v>
      </c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7"/>
      <c r="T195" s="117"/>
      <c r="U195" s="117"/>
    </row>
    <row r="196" spans="1:21" ht="22.5" customHeight="1">
      <c r="A196" s="122" t="s">
        <v>169</v>
      </c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7"/>
      <c r="T196" s="117"/>
      <c r="U196" s="117"/>
    </row>
    <row r="197" spans="1:21" ht="22.5" customHeight="1">
      <c r="A197" s="121" t="s">
        <v>226</v>
      </c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7"/>
      <c r="T197" s="117"/>
      <c r="U197" s="117"/>
    </row>
    <row r="198" spans="1:21" ht="22.5" customHeight="1">
      <c r="A198" s="121" t="s">
        <v>212</v>
      </c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7"/>
      <c r="T198" s="117"/>
      <c r="U198" s="117"/>
    </row>
    <row r="199" spans="1:21" ht="22.5" customHeight="1">
      <c r="A199" s="121" t="s">
        <v>227</v>
      </c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7"/>
      <c r="T199" s="117"/>
      <c r="U199" s="117"/>
    </row>
    <row r="200" spans="1:21" ht="22.5" customHeight="1">
      <c r="A200" s="121" t="s">
        <v>228</v>
      </c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7"/>
      <c r="T200" s="117"/>
      <c r="U200" s="117"/>
    </row>
    <row r="201" spans="1:21" ht="22.5" customHeight="1">
      <c r="A201" s="121"/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6"/>
      <c r="Q201" s="117"/>
      <c r="R201" s="117"/>
      <c r="S201" s="117"/>
      <c r="T201" s="117"/>
      <c r="U201" s="117"/>
    </row>
    <row r="202" spans="1:21" ht="22.5" customHeight="1">
      <c r="A202" s="113" t="s">
        <v>30</v>
      </c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6"/>
      <c r="Q202" s="117"/>
      <c r="R202" s="117"/>
      <c r="S202" s="117"/>
      <c r="T202" s="117"/>
      <c r="U202" s="117"/>
    </row>
    <row r="203" spans="1:21" ht="22.5" customHeight="1">
      <c r="A203" s="119" t="s">
        <v>121</v>
      </c>
      <c r="B203" s="114">
        <v>100</v>
      </c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6"/>
      <c r="Q203" s="117"/>
      <c r="R203" s="117"/>
      <c r="S203" s="117"/>
      <c r="T203" s="117"/>
      <c r="U203" s="117"/>
    </row>
    <row r="204" spans="1:21" ht="22.5" customHeight="1">
      <c r="A204" s="120" t="s">
        <v>229</v>
      </c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6"/>
      <c r="Q204" s="117"/>
      <c r="R204" s="117"/>
      <c r="S204" s="117"/>
      <c r="T204" s="117"/>
      <c r="U204" s="117"/>
    </row>
    <row r="205" spans="1:21" ht="22.5" customHeight="1">
      <c r="A205" s="120" t="s">
        <v>230</v>
      </c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6"/>
      <c r="Q205" s="117"/>
      <c r="R205" s="117"/>
      <c r="S205" s="117"/>
      <c r="T205" s="117"/>
      <c r="U205" s="117"/>
    </row>
    <row r="206" spans="1:21" ht="22.5" customHeight="1">
      <c r="A206" s="120" t="s">
        <v>231</v>
      </c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6"/>
      <c r="Q206" s="117"/>
      <c r="R206" s="117"/>
      <c r="S206" s="117"/>
      <c r="T206" s="117"/>
      <c r="U206" s="117"/>
    </row>
    <row r="207" spans="1:21" ht="22.5" customHeight="1">
      <c r="A207" s="120" t="s">
        <v>232</v>
      </c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6"/>
      <c r="Q207" s="117"/>
      <c r="R207" s="117"/>
      <c r="S207" s="117"/>
      <c r="T207" s="117"/>
      <c r="U207" s="117"/>
    </row>
    <row r="208" spans="1:21" ht="22.5" customHeight="1">
      <c r="A208" s="19" t="s">
        <v>125</v>
      </c>
      <c r="B208" s="114">
        <v>100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6"/>
      <c r="Q208" s="117"/>
      <c r="R208" s="117"/>
      <c r="S208" s="117"/>
      <c r="T208" s="117"/>
      <c r="U208" s="117"/>
    </row>
    <row r="209" spans="1:21" ht="22.5" customHeight="1">
      <c r="A209" s="120" t="s">
        <v>233</v>
      </c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6"/>
      <c r="Q209" s="117"/>
      <c r="R209" s="117"/>
      <c r="S209" s="117"/>
      <c r="T209" s="117"/>
      <c r="U209" s="117"/>
    </row>
    <row r="210" spans="1:21" ht="22.5" customHeight="1">
      <c r="A210" s="120" t="s">
        <v>230</v>
      </c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6"/>
      <c r="Q210" s="117"/>
      <c r="R210" s="117"/>
      <c r="S210" s="117"/>
      <c r="T210" s="117"/>
      <c r="U210" s="117"/>
    </row>
    <row r="211" spans="1:21" ht="22.5" customHeight="1">
      <c r="A211" s="120" t="s">
        <v>234</v>
      </c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6"/>
      <c r="Q211" s="117"/>
      <c r="R211" s="117"/>
      <c r="S211" s="117"/>
      <c r="T211" s="117"/>
      <c r="U211" s="117"/>
    </row>
    <row r="212" spans="1:21" ht="22.5" customHeight="1">
      <c r="A212" s="120" t="s">
        <v>235</v>
      </c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6"/>
      <c r="Q212" s="117"/>
      <c r="R212" s="117"/>
      <c r="S212" s="117"/>
      <c r="T212" s="117"/>
      <c r="U212" s="117"/>
    </row>
    <row r="213" spans="1:21" ht="22.5" customHeight="1">
      <c r="A213" s="19" t="s">
        <v>129</v>
      </c>
      <c r="B213" s="114">
        <v>100</v>
      </c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6"/>
      <c r="Q213" s="117"/>
      <c r="R213" s="117"/>
      <c r="S213" s="117"/>
      <c r="T213" s="117"/>
      <c r="U213" s="117"/>
    </row>
    <row r="214" spans="1:21" ht="22.5" customHeight="1">
      <c r="A214" s="120"/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6"/>
      <c r="Q214" s="117"/>
      <c r="R214" s="117"/>
      <c r="S214" s="117"/>
      <c r="T214" s="117"/>
      <c r="U214" s="117"/>
    </row>
    <row r="215" spans="1:21" ht="22.5" customHeight="1">
      <c r="A215" s="120"/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6"/>
      <c r="Q215" s="117"/>
      <c r="R215" s="117"/>
      <c r="S215" s="117"/>
      <c r="T215" s="117"/>
      <c r="U215" s="117"/>
    </row>
    <row r="216" spans="1:21" ht="22.5" customHeight="1">
      <c r="A216" s="120"/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6"/>
      <c r="Q216" s="117"/>
      <c r="R216" s="117"/>
      <c r="S216" s="117"/>
      <c r="T216" s="117"/>
      <c r="U216" s="117"/>
    </row>
    <row r="217" spans="1:21" ht="22.5" customHeight="1">
      <c r="A217" s="120"/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6"/>
      <c r="Q217" s="117"/>
      <c r="R217" s="117"/>
      <c r="S217" s="117"/>
      <c r="T217" s="117"/>
      <c r="U217" s="117"/>
    </row>
    <row r="218" spans="1:21" ht="22.5" customHeight="1">
      <c r="A218" s="19" t="s">
        <v>134</v>
      </c>
      <c r="B218" s="114">
        <v>100</v>
      </c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6"/>
      <c r="Q218" s="117"/>
      <c r="R218" s="117"/>
      <c r="S218" s="117"/>
      <c r="T218" s="117"/>
      <c r="U218" s="117"/>
    </row>
    <row r="219" spans="1:21" ht="22.5" customHeight="1">
      <c r="A219" s="120" t="s">
        <v>236</v>
      </c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6"/>
      <c r="Q219" s="117"/>
      <c r="R219" s="117"/>
      <c r="S219" s="117"/>
      <c r="T219" s="117"/>
      <c r="U219" s="117"/>
    </row>
    <row r="220" spans="1:21" ht="22.5" customHeight="1">
      <c r="A220" s="120" t="s">
        <v>237</v>
      </c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6"/>
      <c r="Q220" s="117"/>
      <c r="R220" s="117"/>
      <c r="S220" s="117"/>
      <c r="T220" s="117"/>
      <c r="U220" s="117"/>
    </row>
    <row r="221" spans="1:21" ht="22.5" customHeight="1">
      <c r="A221" s="120" t="s">
        <v>238</v>
      </c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6"/>
      <c r="Q221" s="117"/>
      <c r="R221" s="117"/>
      <c r="S221" s="117"/>
      <c r="T221" s="117"/>
      <c r="U221" s="117"/>
    </row>
    <row r="222" spans="1:21" ht="22.5" customHeight="1">
      <c r="A222" s="19" t="s">
        <v>138</v>
      </c>
      <c r="B222" s="114">
        <v>100</v>
      </c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6"/>
      <c r="Q222" s="117"/>
      <c r="R222" s="117"/>
      <c r="S222" s="117"/>
      <c r="T222" s="117"/>
      <c r="U222" s="117"/>
    </row>
    <row r="223" spans="1:21" ht="22.5" customHeight="1">
      <c r="A223" s="120" t="s">
        <v>239</v>
      </c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6"/>
      <c r="Q223" s="117"/>
      <c r="R223" s="117"/>
      <c r="S223" s="117"/>
      <c r="T223" s="117"/>
      <c r="U223" s="117"/>
    </row>
    <row r="224" spans="1:21" ht="22.5" customHeight="1">
      <c r="A224" s="19" t="s">
        <v>240</v>
      </c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6"/>
      <c r="Q224" s="117"/>
      <c r="R224" s="117"/>
      <c r="S224" s="117"/>
      <c r="T224" s="117"/>
      <c r="U224" s="117"/>
    </row>
    <row r="225" spans="1:21" ht="22.5" customHeight="1">
      <c r="A225" s="120" t="s">
        <v>238</v>
      </c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6"/>
      <c r="Q225" s="117"/>
      <c r="R225" s="117"/>
      <c r="S225" s="117"/>
      <c r="T225" s="117"/>
      <c r="U225" s="117"/>
    </row>
    <row r="226" spans="1:21" ht="22.5" customHeight="1">
      <c r="A226" s="19" t="s">
        <v>143</v>
      </c>
      <c r="B226" s="114">
        <v>100</v>
      </c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6"/>
      <c r="Q226" s="117"/>
      <c r="R226" s="117"/>
      <c r="S226" s="117"/>
      <c r="T226" s="117"/>
      <c r="U226" s="117"/>
    </row>
    <row r="227" spans="1:21" ht="22.5" customHeight="1">
      <c r="A227" s="19" t="s">
        <v>241</v>
      </c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6"/>
      <c r="Q227" s="117"/>
      <c r="R227" s="117"/>
      <c r="S227" s="117"/>
      <c r="T227" s="117"/>
      <c r="U227" s="117"/>
    </row>
    <row r="228" spans="1:21" ht="22.5" customHeight="1">
      <c r="A228" s="19" t="s">
        <v>242</v>
      </c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6"/>
      <c r="Q228" s="117"/>
      <c r="R228" s="117"/>
      <c r="S228" s="117"/>
      <c r="T228" s="117"/>
      <c r="U228" s="117"/>
    </row>
    <row r="229" spans="1:21" ht="22.5" customHeight="1">
      <c r="A229" s="120" t="s">
        <v>243</v>
      </c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6"/>
      <c r="Q229" s="117"/>
      <c r="R229" s="117"/>
      <c r="S229" s="117"/>
      <c r="T229" s="117"/>
      <c r="U229" s="117"/>
    </row>
    <row r="230" spans="1:21" ht="22.5" customHeight="1">
      <c r="A230" s="19" t="s">
        <v>147</v>
      </c>
      <c r="B230" s="114">
        <v>100</v>
      </c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6"/>
      <c r="Q230" s="117"/>
      <c r="R230" s="117"/>
      <c r="S230" s="117"/>
      <c r="T230" s="117"/>
      <c r="U230" s="117"/>
    </row>
    <row r="231" spans="1:21" ht="22.5" customHeight="1">
      <c r="A231" s="120" t="s">
        <v>239</v>
      </c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6"/>
      <c r="Q231" s="117"/>
      <c r="R231" s="117"/>
      <c r="S231" s="117"/>
      <c r="T231" s="117"/>
      <c r="U231" s="117"/>
    </row>
    <row r="232" spans="1:21" ht="22.5" customHeight="1">
      <c r="A232" s="120" t="s">
        <v>244</v>
      </c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6"/>
      <c r="Q232" s="117"/>
      <c r="R232" s="117"/>
      <c r="S232" s="117"/>
      <c r="T232" s="117"/>
      <c r="U232" s="117"/>
    </row>
    <row r="233" spans="1:21" ht="22.5" customHeight="1">
      <c r="A233" s="120" t="s">
        <v>128</v>
      </c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6"/>
      <c r="Q233" s="117"/>
      <c r="R233" s="117"/>
      <c r="S233" s="117"/>
      <c r="T233" s="117"/>
      <c r="U233" s="117"/>
    </row>
    <row r="234" spans="1:21" ht="22.5" customHeight="1">
      <c r="A234" s="120" t="s">
        <v>235</v>
      </c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6"/>
      <c r="Q234" s="117"/>
      <c r="R234" s="117"/>
      <c r="S234" s="117"/>
      <c r="T234" s="117"/>
      <c r="U234" s="117"/>
    </row>
    <row r="235" spans="1:21" ht="22.5" customHeight="1">
      <c r="A235" s="19" t="s">
        <v>150</v>
      </c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6"/>
      <c r="Q235" s="117"/>
      <c r="R235" s="117"/>
      <c r="S235" s="117"/>
      <c r="T235" s="117"/>
      <c r="U235" s="117"/>
    </row>
    <row r="236" spans="1:21" ht="22.5" customHeight="1">
      <c r="A236" s="120" t="s">
        <v>245</v>
      </c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6"/>
      <c r="Q236" s="117"/>
      <c r="R236" s="117"/>
      <c r="S236" s="117"/>
      <c r="T236" s="117"/>
      <c r="U236" s="117"/>
    </row>
    <row r="237" spans="1:21" ht="22.5" customHeight="1">
      <c r="A237" s="120" t="s">
        <v>246</v>
      </c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6"/>
      <c r="Q237" s="117"/>
      <c r="R237" s="117"/>
      <c r="S237" s="117"/>
      <c r="T237" s="117"/>
      <c r="U237" s="117"/>
    </row>
    <row r="238" spans="1:21" ht="22.5" customHeight="1">
      <c r="A238" s="120" t="s">
        <v>247</v>
      </c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6"/>
      <c r="Q238" s="117"/>
      <c r="R238" s="117"/>
      <c r="S238" s="117"/>
      <c r="T238" s="117"/>
      <c r="U238" s="117"/>
    </row>
    <row r="239" spans="1:21" ht="22.5" customHeight="1">
      <c r="A239" s="19" t="s">
        <v>153</v>
      </c>
      <c r="B239" s="114">
        <v>100</v>
      </c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6"/>
      <c r="Q239" s="117"/>
      <c r="R239" s="117"/>
      <c r="S239" s="117"/>
      <c r="T239" s="117"/>
      <c r="U239" s="117"/>
    </row>
    <row r="240" spans="1:21" ht="22.5" customHeight="1">
      <c r="A240" s="120" t="s">
        <v>245</v>
      </c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6"/>
      <c r="Q240" s="117"/>
      <c r="R240" s="117"/>
      <c r="S240" s="117"/>
      <c r="T240" s="117"/>
      <c r="U240" s="117"/>
    </row>
    <row r="241" spans="1:21" ht="22.5" customHeight="1">
      <c r="A241" s="120" t="s">
        <v>248</v>
      </c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6"/>
      <c r="Q241" s="117"/>
      <c r="R241" s="117"/>
      <c r="S241" s="117"/>
      <c r="T241" s="117"/>
      <c r="U241" s="117"/>
    </row>
    <row r="242" spans="1:21" ht="22.5" customHeight="1">
      <c r="A242" s="120" t="s">
        <v>243</v>
      </c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6"/>
      <c r="Q242" s="117"/>
      <c r="R242" s="117"/>
      <c r="S242" s="117"/>
      <c r="T242" s="117"/>
      <c r="U242" s="117"/>
    </row>
    <row r="243" spans="1:21" ht="22.5" customHeight="1">
      <c r="A243" s="19" t="s">
        <v>155</v>
      </c>
      <c r="B243" s="114">
        <v>100</v>
      </c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6"/>
      <c r="Q243" s="117"/>
      <c r="R243" s="117"/>
      <c r="S243" s="117"/>
      <c r="T243" s="117"/>
      <c r="U243" s="117"/>
    </row>
    <row r="244" spans="1:21" ht="22.5" customHeight="1">
      <c r="A244" s="120" t="s">
        <v>151</v>
      </c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6"/>
      <c r="Q244" s="117"/>
      <c r="R244" s="117"/>
      <c r="S244" s="117"/>
      <c r="T244" s="117"/>
      <c r="U244" s="117"/>
    </row>
    <row r="245" spans="1:21" ht="22.5" customHeight="1">
      <c r="A245" s="120" t="s">
        <v>156</v>
      </c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6"/>
      <c r="Q245" s="117"/>
      <c r="R245" s="117"/>
      <c r="S245" s="117"/>
      <c r="T245" s="117"/>
      <c r="U245" s="117"/>
    </row>
    <row r="246" spans="1:21" ht="22.5" customHeight="1">
      <c r="A246" s="120" t="s">
        <v>157</v>
      </c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6"/>
      <c r="Q246" s="117"/>
      <c r="R246" s="117"/>
      <c r="S246" s="117"/>
      <c r="T246" s="117"/>
      <c r="U246" s="117"/>
    </row>
    <row r="247" spans="1:21" ht="22.5" customHeight="1">
      <c r="A247" s="19" t="s">
        <v>158</v>
      </c>
      <c r="B247" s="114">
        <v>100</v>
      </c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6"/>
      <c r="Q247" s="117"/>
      <c r="R247" s="117"/>
      <c r="S247" s="117"/>
      <c r="T247" s="117"/>
      <c r="U247" s="117"/>
    </row>
    <row r="248" spans="1:21" ht="22.5" customHeight="1">
      <c r="A248" s="120" t="s">
        <v>249</v>
      </c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6"/>
      <c r="Q248" s="117"/>
      <c r="R248" s="117"/>
      <c r="S248" s="117"/>
      <c r="T248" s="117"/>
      <c r="U248" s="117"/>
    </row>
    <row r="249" spans="1:21" ht="22.5" customHeight="1">
      <c r="A249" s="120" t="s">
        <v>250</v>
      </c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6"/>
      <c r="Q249" s="117"/>
      <c r="R249" s="117"/>
      <c r="S249" s="117"/>
      <c r="T249" s="117"/>
      <c r="U249" s="117"/>
    </row>
    <row r="250" spans="1:21" ht="22.5" customHeight="1">
      <c r="A250" s="120" t="s">
        <v>251</v>
      </c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6"/>
      <c r="Q250" s="117"/>
      <c r="R250" s="117"/>
      <c r="S250" s="117"/>
      <c r="T250" s="117"/>
      <c r="U250" s="117"/>
    </row>
    <row r="251" spans="1:21" ht="22.5" customHeight="1">
      <c r="A251" s="19" t="s">
        <v>160</v>
      </c>
      <c r="B251" s="114">
        <v>100</v>
      </c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6"/>
      <c r="Q251" s="117"/>
      <c r="R251" s="117"/>
      <c r="S251" s="117"/>
      <c r="T251" s="117"/>
      <c r="U251" s="117"/>
    </row>
    <row r="252" spans="1:21" ht="22.5" customHeight="1">
      <c r="A252" s="120" t="s">
        <v>245</v>
      </c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6"/>
      <c r="Q252" s="117"/>
      <c r="R252" s="117"/>
      <c r="S252" s="117"/>
      <c r="T252" s="117"/>
      <c r="U252" s="117"/>
    </row>
    <row r="253" spans="1:21" ht="22.5" customHeight="1">
      <c r="A253" s="121" t="s">
        <v>248</v>
      </c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6"/>
      <c r="Q253" s="117"/>
      <c r="R253" s="117"/>
      <c r="S253" s="117"/>
      <c r="T253" s="117"/>
      <c r="U253" s="117"/>
    </row>
    <row r="254" spans="1:21" ht="22.5" customHeight="1">
      <c r="A254" s="121" t="s">
        <v>243</v>
      </c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6"/>
      <c r="Q254" s="117"/>
      <c r="R254" s="117"/>
      <c r="S254" s="117"/>
      <c r="T254" s="117"/>
      <c r="U254" s="117"/>
    </row>
    <row r="255" spans="1:21" ht="22.5" customHeight="1">
      <c r="A255" s="122" t="s">
        <v>162</v>
      </c>
      <c r="B255" s="114">
        <v>100</v>
      </c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6"/>
      <c r="Q255" s="117"/>
      <c r="R255" s="117"/>
      <c r="S255" s="117"/>
      <c r="T255" s="117"/>
      <c r="U255" s="117"/>
    </row>
    <row r="256" spans="1:21" ht="22.5" customHeight="1">
      <c r="A256" s="121" t="s">
        <v>252</v>
      </c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6"/>
      <c r="Q256" s="117"/>
      <c r="R256" s="117"/>
      <c r="S256" s="117"/>
      <c r="T256" s="117"/>
      <c r="U256" s="117"/>
    </row>
    <row r="257" spans="1:21" ht="22.5" customHeight="1">
      <c r="A257" s="121" t="s">
        <v>248</v>
      </c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6"/>
      <c r="Q257" s="117"/>
      <c r="R257" s="117"/>
      <c r="S257" s="117"/>
      <c r="T257" s="117"/>
      <c r="U257" s="117"/>
    </row>
    <row r="258" spans="1:21" ht="22.5" customHeight="1">
      <c r="A258" s="121" t="s">
        <v>243</v>
      </c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6"/>
      <c r="Q258" s="117"/>
      <c r="R258" s="117"/>
      <c r="S258" s="117"/>
      <c r="T258" s="117"/>
      <c r="U258" s="117"/>
    </row>
    <row r="259" spans="1:21" ht="22.5" customHeight="1">
      <c r="A259" s="122" t="s">
        <v>165</v>
      </c>
      <c r="B259" s="114">
        <v>100</v>
      </c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6"/>
      <c r="Q259" s="117"/>
      <c r="R259" s="117"/>
      <c r="S259" s="117"/>
      <c r="T259" s="117"/>
      <c r="U259" s="117"/>
    </row>
    <row r="260" spans="1:21" ht="22.5" customHeight="1">
      <c r="A260" s="121" t="s">
        <v>245</v>
      </c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6"/>
      <c r="Q260" s="117"/>
      <c r="R260" s="117"/>
      <c r="S260" s="117"/>
      <c r="T260" s="117"/>
      <c r="U260" s="117"/>
    </row>
    <row r="261" spans="1:21" ht="22.5" customHeight="1">
      <c r="A261" s="121" t="s">
        <v>159</v>
      </c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6"/>
      <c r="Q261" s="117"/>
      <c r="R261" s="117"/>
      <c r="S261" s="117"/>
      <c r="T261" s="117"/>
      <c r="U261" s="117"/>
    </row>
    <row r="262" spans="1:21" ht="22.5" customHeight="1">
      <c r="A262" s="121" t="s">
        <v>253</v>
      </c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6"/>
      <c r="Q262" s="117"/>
      <c r="R262" s="117"/>
      <c r="S262" s="117"/>
      <c r="T262" s="117"/>
      <c r="U262" s="117"/>
    </row>
    <row r="263" spans="1:21" ht="22.5" customHeight="1">
      <c r="A263" s="122" t="s">
        <v>167</v>
      </c>
      <c r="B263" s="114">
        <v>100</v>
      </c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6"/>
      <c r="Q263" s="117"/>
      <c r="R263" s="117"/>
      <c r="S263" s="117"/>
      <c r="T263" s="117"/>
      <c r="U263" s="117"/>
    </row>
    <row r="264" spans="1:21" ht="22.5" customHeight="1">
      <c r="A264" s="121" t="s">
        <v>239</v>
      </c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6"/>
      <c r="Q264" s="117"/>
      <c r="R264" s="117"/>
      <c r="S264" s="117"/>
      <c r="T264" s="117"/>
      <c r="U264" s="117"/>
    </row>
    <row r="265" spans="1:21" ht="22.5" customHeight="1">
      <c r="A265" s="121" t="s">
        <v>248</v>
      </c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6"/>
      <c r="Q265" s="117"/>
      <c r="R265" s="117"/>
      <c r="S265" s="117"/>
      <c r="T265" s="117"/>
      <c r="U265" s="117"/>
    </row>
    <row r="266" spans="1:21" ht="22.5" customHeight="1">
      <c r="A266" s="121" t="s">
        <v>238</v>
      </c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6"/>
      <c r="Q266" s="117"/>
      <c r="R266" s="117"/>
      <c r="S266" s="117"/>
      <c r="T266" s="117"/>
      <c r="U266" s="117"/>
    </row>
    <row r="267" spans="1:21" ht="22.5" customHeight="1">
      <c r="A267" s="122" t="s">
        <v>169</v>
      </c>
      <c r="B267" s="114">
        <v>100</v>
      </c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6"/>
      <c r="Q267" s="117"/>
      <c r="R267" s="117"/>
      <c r="S267" s="117"/>
      <c r="T267" s="117"/>
      <c r="U267" s="117"/>
    </row>
    <row r="268" spans="1:21" ht="22.5" customHeight="1">
      <c r="A268" s="121" t="s">
        <v>239</v>
      </c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6"/>
      <c r="Q268" s="117"/>
      <c r="R268" s="117"/>
      <c r="S268" s="117"/>
      <c r="T268" s="117"/>
      <c r="U268" s="117"/>
    </row>
    <row r="269" spans="1:21" ht="22.5" customHeight="1">
      <c r="A269" s="121" t="s">
        <v>248</v>
      </c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6"/>
      <c r="Q269" s="117"/>
      <c r="R269" s="117"/>
      <c r="S269" s="117"/>
      <c r="T269" s="117"/>
      <c r="U269" s="117"/>
    </row>
    <row r="270" spans="1:21" ht="22.5" customHeight="1">
      <c r="A270" s="121" t="s">
        <v>238</v>
      </c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6"/>
      <c r="Q270" s="117"/>
      <c r="R270" s="117"/>
      <c r="S270" s="117"/>
      <c r="T270" s="117"/>
      <c r="U270" s="117"/>
    </row>
    <row r="271" spans="1:21" ht="22.5" customHeight="1">
      <c r="A271" s="121"/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6"/>
      <c r="Q271" s="117"/>
      <c r="R271" s="117"/>
      <c r="S271" s="117"/>
      <c r="T271" s="117"/>
      <c r="U271" s="117"/>
    </row>
    <row r="272" spans="1:21" ht="22.5" customHeight="1">
      <c r="A272" s="113" t="s">
        <v>31</v>
      </c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6"/>
      <c r="Q272" s="117"/>
      <c r="R272" s="117"/>
      <c r="S272" s="117"/>
      <c r="T272" s="117"/>
      <c r="U272" s="117"/>
    </row>
    <row r="273" spans="1:21" ht="22.5" customHeight="1">
      <c r="A273" s="113" t="s">
        <v>32</v>
      </c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6"/>
      <c r="Q273" s="117"/>
      <c r="R273" s="117"/>
      <c r="S273" s="117"/>
      <c r="T273" s="117"/>
      <c r="U273" s="117"/>
    </row>
    <row r="274" spans="1:21" ht="22.5" customHeight="1">
      <c r="A274" s="130" t="s">
        <v>34</v>
      </c>
      <c r="B274" s="131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3"/>
      <c r="P274" s="134"/>
      <c r="Q274" s="135"/>
      <c r="R274" s="135"/>
      <c r="S274" s="135"/>
      <c r="T274" s="135"/>
      <c r="U274" s="135"/>
    </row>
    <row r="275" spans="1:21" ht="22.5" customHeight="1">
      <c r="A275" s="113" t="s">
        <v>35</v>
      </c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6"/>
      <c r="Q275" s="117"/>
      <c r="R275" s="117"/>
      <c r="S275" s="117"/>
      <c r="T275" s="117"/>
      <c r="U275" s="117"/>
    </row>
    <row r="276" spans="1:21" ht="22.5" customHeight="1">
      <c r="A276" s="113" t="s">
        <v>36</v>
      </c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6"/>
      <c r="Q276" s="117"/>
      <c r="R276" s="117"/>
      <c r="S276" s="117"/>
      <c r="T276" s="117"/>
      <c r="U276" s="117"/>
    </row>
    <row r="277" spans="1:21" ht="22.5" customHeight="1">
      <c r="A277" s="113" t="s">
        <v>37</v>
      </c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6"/>
      <c r="Q277" s="117"/>
      <c r="R277" s="117"/>
      <c r="S277" s="117"/>
      <c r="T277" s="117"/>
      <c r="U277" s="117"/>
    </row>
    <row r="278" spans="1:21" ht="22.5" customHeight="1">
      <c r="A278" s="113" t="s">
        <v>38</v>
      </c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6"/>
      <c r="Q278" s="117"/>
      <c r="R278" s="117"/>
      <c r="S278" s="117"/>
      <c r="T278" s="117"/>
      <c r="U278" s="117"/>
    </row>
    <row r="279" spans="1:21" ht="22.5" customHeight="1">
      <c r="A279" s="130" t="s">
        <v>39</v>
      </c>
      <c r="B279" s="131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3"/>
      <c r="P279" s="134"/>
      <c r="Q279" s="135"/>
      <c r="R279" s="135"/>
      <c r="S279" s="135"/>
      <c r="T279" s="135"/>
      <c r="U279" s="135"/>
    </row>
    <row r="280" spans="1:21" ht="22.5" customHeight="1">
      <c r="A280" s="122" t="s">
        <v>40</v>
      </c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6"/>
      <c r="Q280" s="117"/>
      <c r="R280" s="117"/>
      <c r="S280" s="117"/>
      <c r="T280" s="117"/>
      <c r="U280" s="117"/>
    </row>
    <row r="281" spans="1:21" ht="22.5" customHeight="1">
      <c r="A281" s="113" t="s">
        <v>41</v>
      </c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6"/>
      <c r="Q281" s="117"/>
      <c r="R281" s="117"/>
      <c r="S281" s="117"/>
      <c r="T281" s="117"/>
      <c r="U281" s="117"/>
    </row>
    <row r="282" spans="1:21" ht="22.5" customHeight="1">
      <c r="A282" s="113" t="s">
        <v>42</v>
      </c>
      <c r="B282" s="10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6"/>
      <c r="Q282" s="117"/>
      <c r="R282" s="117"/>
      <c r="S282" s="117"/>
      <c r="T282" s="117"/>
      <c r="U282" s="117"/>
    </row>
    <row r="283" spans="1:21" ht="22.5" customHeight="1">
      <c r="A283" s="113" t="s">
        <v>43</v>
      </c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6"/>
      <c r="Q283" s="117"/>
      <c r="R283" s="117"/>
      <c r="S283" s="117"/>
      <c r="T283" s="117"/>
      <c r="U283" s="117"/>
    </row>
    <row r="284" spans="1:21" ht="22.5" customHeight="1">
      <c r="A284" s="122" t="s">
        <v>44</v>
      </c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6"/>
      <c r="Q284" s="117"/>
      <c r="R284" s="117"/>
      <c r="S284" s="117"/>
      <c r="T284" s="117"/>
      <c r="U284" s="117"/>
    </row>
    <row r="285" spans="1:21" ht="22.5" customHeight="1">
      <c r="A285" s="136" t="s">
        <v>45</v>
      </c>
      <c r="B285" s="131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3"/>
      <c r="P285" s="134"/>
      <c r="Q285" s="135"/>
      <c r="R285" s="135"/>
      <c r="S285" s="135"/>
      <c r="T285" s="135"/>
      <c r="U285" s="135"/>
    </row>
    <row r="286" spans="1:21" ht="22.5" customHeight="1">
      <c r="A286" s="137" t="s">
        <v>46</v>
      </c>
      <c r="B286" s="114"/>
      <c r="C286" s="115"/>
      <c r="D286" s="115"/>
      <c r="E286" s="138"/>
      <c r="F286" s="138"/>
      <c r="G286" s="138"/>
      <c r="H286" s="138"/>
      <c r="I286" s="138"/>
      <c r="J286" s="138"/>
      <c r="K286" s="128"/>
      <c r="L286" s="138"/>
      <c r="M286" s="128"/>
      <c r="N286" s="128"/>
      <c r="O286" s="128"/>
      <c r="P286" s="138"/>
      <c r="Q286" s="117"/>
      <c r="R286" s="117"/>
      <c r="S286" s="117"/>
      <c r="T286" s="117"/>
      <c r="U286" s="117"/>
    </row>
    <row r="287" spans="1:21" ht="22.5" customHeight="1">
      <c r="A287" s="137" t="s">
        <v>91</v>
      </c>
      <c r="B287" s="114"/>
      <c r="C287" s="115"/>
      <c r="D287" s="115"/>
      <c r="E287" s="115"/>
      <c r="F287" s="138"/>
      <c r="G287" s="138"/>
      <c r="H287" s="138"/>
      <c r="I287" s="138"/>
      <c r="J287" s="138"/>
      <c r="K287" s="138"/>
      <c r="L287" s="138"/>
      <c r="M287" s="128"/>
      <c r="N287" s="128"/>
      <c r="O287" s="128"/>
      <c r="P287" s="116"/>
      <c r="Q287" s="117"/>
      <c r="R287" s="117"/>
      <c r="S287" s="117"/>
      <c r="T287" s="117"/>
      <c r="U287" s="117"/>
    </row>
    <row r="288" spans="1:21" ht="22.5" customHeight="1">
      <c r="A288" s="137" t="s">
        <v>48</v>
      </c>
      <c r="B288" s="114"/>
      <c r="C288" s="115"/>
      <c r="D288" s="115"/>
      <c r="E288" s="115"/>
      <c r="F288" s="26"/>
      <c r="G288" s="26"/>
      <c r="H288" s="26"/>
      <c r="I288" s="26"/>
      <c r="J288" s="26"/>
      <c r="K288" s="128"/>
      <c r="L288" s="128"/>
      <c r="M288" s="128"/>
      <c r="N288" s="128"/>
      <c r="O288" s="128"/>
      <c r="P288" s="116"/>
      <c r="Q288" s="117"/>
      <c r="R288" s="117"/>
      <c r="S288" s="117"/>
      <c r="T288" s="117"/>
      <c r="U288" s="117"/>
    </row>
    <row r="289" spans="1:21" ht="22.5" customHeight="1">
      <c r="A289" s="16" t="s">
        <v>254</v>
      </c>
      <c r="B289" s="114"/>
      <c r="C289" s="115"/>
      <c r="D289" s="115"/>
      <c r="E289" s="115"/>
      <c r="F289" s="138"/>
      <c r="G289" s="138"/>
      <c r="H289" s="138"/>
      <c r="I289" s="138"/>
      <c r="J289" s="138"/>
      <c r="K289" s="128"/>
      <c r="L289" s="128"/>
      <c r="M289" s="128"/>
      <c r="N289" s="128"/>
      <c r="O289" s="128"/>
      <c r="P289" s="116"/>
      <c r="Q289" s="117"/>
      <c r="R289" s="117"/>
      <c r="S289" s="117"/>
      <c r="T289" s="117"/>
      <c r="U289" s="117"/>
    </row>
    <row r="290" spans="1:21" ht="22.5" customHeight="1">
      <c r="A290" s="16" t="s">
        <v>255</v>
      </c>
      <c r="B290" s="114"/>
      <c r="C290" s="115"/>
      <c r="D290" s="115"/>
      <c r="E290" s="115"/>
      <c r="F290" s="138"/>
      <c r="G290" s="138"/>
      <c r="H290" s="138"/>
      <c r="I290" s="138"/>
      <c r="J290" s="138"/>
      <c r="K290" s="128"/>
      <c r="L290" s="128"/>
      <c r="M290" s="128"/>
      <c r="N290" s="128"/>
      <c r="O290" s="128"/>
      <c r="P290" s="116"/>
      <c r="Q290" s="117"/>
      <c r="R290" s="117"/>
      <c r="S290" s="117"/>
      <c r="T290" s="117"/>
      <c r="U290" s="117"/>
    </row>
    <row r="291" spans="1:21" ht="22.5" customHeight="1">
      <c r="A291" s="16" t="s">
        <v>256</v>
      </c>
      <c r="B291" s="114"/>
      <c r="C291" s="115"/>
      <c r="D291" s="115"/>
      <c r="E291" s="115"/>
      <c r="F291" s="138"/>
      <c r="G291" s="138"/>
      <c r="H291" s="138"/>
      <c r="I291" s="138"/>
      <c r="J291" s="138"/>
      <c r="K291" s="128"/>
      <c r="L291" s="138"/>
      <c r="M291" s="138"/>
      <c r="N291" s="128"/>
      <c r="O291" s="128"/>
      <c r="P291" s="116"/>
      <c r="Q291" s="117"/>
      <c r="R291" s="117"/>
      <c r="S291" s="117"/>
      <c r="T291" s="117"/>
      <c r="U291" s="117"/>
    </row>
    <row r="292" spans="1:21" ht="22.5" customHeight="1">
      <c r="A292" s="16"/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6"/>
      <c r="Q292" s="117"/>
      <c r="R292" s="117"/>
      <c r="S292" s="117"/>
      <c r="T292" s="117"/>
      <c r="U292" s="117"/>
    </row>
    <row r="293" spans="1:21" ht="22.5" customHeight="1">
      <c r="A293" s="137" t="s">
        <v>52</v>
      </c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6"/>
      <c r="Q293" s="117"/>
      <c r="R293" s="117"/>
      <c r="S293" s="117"/>
      <c r="T293" s="117"/>
      <c r="U293" s="117"/>
    </row>
    <row r="294" spans="1:21" ht="22.5" customHeight="1">
      <c r="A294" s="19" t="s">
        <v>121</v>
      </c>
      <c r="B294" s="114">
        <v>300</v>
      </c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6"/>
      <c r="Q294" s="117"/>
      <c r="R294" s="117"/>
      <c r="S294" s="117"/>
      <c r="T294" s="117"/>
      <c r="U294" s="117"/>
    </row>
    <row r="295" spans="1:21" ht="22.5" customHeight="1">
      <c r="A295" s="120" t="s">
        <v>257</v>
      </c>
      <c r="B295" s="114"/>
      <c r="C295" s="115"/>
      <c r="D295" s="115"/>
      <c r="E295" s="115"/>
      <c r="F295" s="123">
        <v>26</v>
      </c>
      <c r="G295" s="123">
        <v>38</v>
      </c>
      <c r="H295" s="115">
        <v>37</v>
      </c>
      <c r="I295" s="115">
        <v>51</v>
      </c>
      <c r="J295" s="123">
        <v>3</v>
      </c>
      <c r="K295" s="123">
        <v>9</v>
      </c>
      <c r="L295" s="123">
        <v>0</v>
      </c>
      <c r="M295" s="123">
        <v>0</v>
      </c>
      <c r="N295" s="115">
        <v>66</v>
      </c>
      <c r="O295" s="115">
        <v>98</v>
      </c>
      <c r="P295" s="116"/>
      <c r="Q295" s="117"/>
      <c r="R295" s="117"/>
      <c r="S295" s="117"/>
      <c r="T295" s="117"/>
      <c r="U295" s="117"/>
    </row>
    <row r="296" spans="1:21" ht="22.5" customHeight="1">
      <c r="A296" s="120" t="s">
        <v>258</v>
      </c>
      <c r="B296" s="114"/>
      <c r="C296" s="115"/>
      <c r="D296" s="115"/>
      <c r="E296" s="115"/>
      <c r="F296" s="115">
        <v>2</v>
      </c>
      <c r="G296" s="115">
        <v>6</v>
      </c>
      <c r="H296" s="115">
        <v>16</v>
      </c>
      <c r="I296" s="115">
        <v>27</v>
      </c>
      <c r="J296" s="115">
        <v>2</v>
      </c>
      <c r="K296" s="115">
        <v>5</v>
      </c>
      <c r="L296" s="115">
        <v>0</v>
      </c>
      <c r="M296" s="115">
        <v>0</v>
      </c>
      <c r="N296" s="115">
        <v>20</v>
      </c>
      <c r="O296" s="115">
        <v>38</v>
      </c>
      <c r="P296" s="116"/>
      <c r="Q296" s="117"/>
      <c r="R296" s="117"/>
      <c r="S296" s="117"/>
      <c r="T296" s="117"/>
      <c r="U296" s="117"/>
    </row>
    <row r="297" spans="1:21" ht="22.5" customHeight="1">
      <c r="A297" s="120" t="s">
        <v>259</v>
      </c>
      <c r="B297" s="114"/>
      <c r="C297" s="115"/>
      <c r="D297" s="115"/>
      <c r="E297" s="115"/>
      <c r="F297" s="123">
        <v>6</v>
      </c>
      <c r="G297" s="123">
        <v>12</v>
      </c>
      <c r="H297" s="115">
        <v>36</v>
      </c>
      <c r="I297" s="115">
        <v>51</v>
      </c>
      <c r="J297" s="115">
        <v>0</v>
      </c>
      <c r="K297" s="115">
        <v>0</v>
      </c>
      <c r="L297" s="115">
        <v>0</v>
      </c>
      <c r="M297" s="115">
        <v>0</v>
      </c>
      <c r="N297" s="115">
        <v>42</v>
      </c>
      <c r="O297" s="115">
        <v>63</v>
      </c>
      <c r="P297" s="116"/>
      <c r="Q297" s="117"/>
      <c r="R297" s="117"/>
      <c r="S297" s="117"/>
      <c r="T297" s="117"/>
      <c r="U297" s="117"/>
    </row>
    <row r="298" spans="1:21" ht="22.5" customHeight="1">
      <c r="A298" s="120" t="s">
        <v>260</v>
      </c>
      <c r="B298" s="114"/>
      <c r="C298" s="115"/>
      <c r="D298" s="115"/>
      <c r="E298" s="115"/>
      <c r="F298" s="123">
        <v>0</v>
      </c>
      <c r="G298" s="123">
        <v>6</v>
      </c>
      <c r="H298" s="115">
        <v>0</v>
      </c>
      <c r="I298" s="115">
        <v>15</v>
      </c>
      <c r="J298" s="115">
        <v>0</v>
      </c>
      <c r="K298" s="115">
        <v>0</v>
      </c>
      <c r="L298" s="115">
        <v>0</v>
      </c>
      <c r="M298" s="115">
        <v>0</v>
      </c>
      <c r="N298" s="115">
        <v>0</v>
      </c>
      <c r="O298" s="115">
        <v>21</v>
      </c>
      <c r="P298" s="116"/>
      <c r="Q298" s="117"/>
      <c r="R298" s="117"/>
      <c r="S298" s="117"/>
      <c r="T298" s="117"/>
      <c r="U298" s="117"/>
    </row>
    <row r="299" spans="1:21" ht="22.5" customHeight="1">
      <c r="A299" s="120" t="s">
        <v>261</v>
      </c>
      <c r="B299" s="114"/>
      <c r="C299" s="115"/>
      <c r="D299" s="115"/>
      <c r="E299" s="115"/>
      <c r="F299" s="123"/>
      <c r="G299" s="123"/>
      <c r="H299" s="115"/>
      <c r="I299" s="115"/>
      <c r="J299" s="115"/>
      <c r="K299" s="115"/>
      <c r="L299" s="115"/>
      <c r="M299" s="115"/>
      <c r="N299" s="115"/>
      <c r="O299" s="115"/>
      <c r="P299" s="116"/>
      <c r="Q299" s="117"/>
      <c r="R299" s="117"/>
      <c r="S299" s="117"/>
      <c r="T299" s="117"/>
      <c r="U299" s="117"/>
    </row>
    <row r="300" spans="1:21" ht="22.5" customHeight="1">
      <c r="A300" s="122" t="s">
        <v>125</v>
      </c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6"/>
      <c r="Q300" s="117"/>
      <c r="R300" s="117"/>
      <c r="S300" s="117"/>
      <c r="T300" s="117"/>
      <c r="U300" s="117"/>
    </row>
    <row r="301" spans="1:21" ht="22.5" customHeight="1">
      <c r="A301" s="121" t="s">
        <v>262</v>
      </c>
      <c r="B301" s="114">
        <v>300</v>
      </c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6"/>
      <c r="Q301" s="117"/>
      <c r="R301" s="117"/>
      <c r="S301" s="117"/>
      <c r="T301" s="117"/>
      <c r="U301" s="117"/>
    </row>
    <row r="302" spans="1:21" ht="22.5" customHeight="1">
      <c r="A302" s="121" t="s">
        <v>263</v>
      </c>
      <c r="B302" s="114"/>
      <c r="C302" s="115"/>
      <c r="D302" s="115"/>
      <c r="E302" s="115"/>
      <c r="F302" s="115">
        <v>4</v>
      </c>
      <c r="G302" s="115">
        <v>5</v>
      </c>
      <c r="H302" s="115">
        <v>12</v>
      </c>
      <c r="I302" s="115">
        <v>10</v>
      </c>
      <c r="J302" s="115">
        <v>12</v>
      </c>
      <c r="K302" s="115">
        <v>14</v>
      </c>
      <c r="L302" s="115">
        <v>11</v>
      </c>
      <c r="M302" s="115">
        <v>12</v>
      </c>
      <c r="N302" s="115">
        <v>39</v>
      </c>
      <c r="O302" s="115">
        <v>41</v>
      </c>
      <c r="P302" s="116"/>
      <c r="Q302" s="117"/>
      <c r="R302" s="117"/>
      <c r="S302" s="117"/>
      <c r="T302" s="117"/>
      <c r="U302" s="117"/>
    </row>
    <row r="303" spans="1:21" ht="22.5" customHeight="1">
      <c r="A303" s="121" t="s">
        <v>264</v>
      </c>
      <c r="B303" s="114"/>
      <c r="C303" s="115"/>
      <c r="D303" s="115"/>
      <c r="E303" s="115"/>
      <c r="F303" s="115">
        <v>6</v>
      </c>
      <c r="G303" s="115">
        <v>10</v>
      </c>
      <c r="H303" s="115">
        <v>4</v>
      </c>
      <c r="I303" s="115">
        <v>5</v>
      </c>
      <c r="J303" s="115">
        <v>6</v>
      </c>
      <c r="K303" s="115">
        <v>4</v>
      </c>
      <c r="L303" s="115">
        <v>5</v>
      </c>
      <c r="M303" s="115">
        <v>7</v>
      </c>
      <c r="N303" s="115">
        <v>21</v>
      </c>
      <c r="O303" s="115">
        <v>26</v>
      </c>
      <c r="P303" s="116"/>
      <c r="Q303" s="117"/>
      <c r="R303" s="117"/>
      <c r="S303" s="117"/>
      <c r="T303" s="117"/>
      <c r="U303" s="117"/>
    </row>
    <row r="304" spans="1:21" ht="22.5" customHeight="1">
      <c r="A304" s="121" t="s">
        <v>265</v>
      </c>
      <c r="B304" s="114"/>
      <c r="C304" s="115"/>
      <c r="D304" s="115"/>
      <c r="E304" s="115"/>
      <c r="F304" s="115">
        <v>12</v>
      </c>
      <c r="G304" s="115">
        <v>14</v>
      </c>
      <c r="H304" s="115">
        <v>19</v>
      </c>
      <c r="I304" s="115">
        <v>18</v>
      </c>
      <c r="J304" s="115">
        <v>15</v>
      </c>
      <c r="K304" s="115">
        <v>18</v>
      </c>
      <c r="L304" s="115">
        <v>17</v>
      </c>
      <c r="M304" s="115">
        <v>15</v>
      </c>
      <c r="N304" s="115">
        <v>64</v>
      </c>
      <c r="O304" s="115">
        <v>65</v>
      </c>
      <c r="P304" s="116"/>
      <c r="Q304" s="117"/>
      <c r="R304" s="117"/>
      <c r="S304" s="117"/>
      <c r="T304" s="117"/>
      <c r="U304" s="117"/>
    </row>
    <row r="305" spans="1:21" ht="22.5" customHeight="1">
      <c r="A305" s="19" t="s">
        <v>129</v>
      </c>
      <c r="B305" s="114">
        <v>300</v>
      </c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6"/>
      <c r="Q305" s="117"/>
      <c r="R305" s="117"/>
      <c r="S305" s="117"/>
      <c r="T305" s="117"/>
      <c r="U305" s="117"/>
    </row>
    <row r="306" spans="1:21" ht="22.5" customHeight="1">
      <c r="A306" s="120" t="s">
        <v>266</v>
      </c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6"/>
      <c r="Q306" s="117"/>
      <c r="R306" s="117"/>
      <c r="S306" s="117"/>
      <c r="T306" s="117"/>
      <c r="U306" s="117"/>
    </row>
    <row r="307" spans="1:21" ht="22.5" customHeight="1">
      <c r="A307" s="120" t="s">
        <v>267</v>
      </c>
      <c r="B307" s="114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16"/>
      <c r="Q307" s="117"/>
      <c r="R307" s="117"/>
      <c r="S307" s="117"/>
      <c r="T307" s="117"/>
      <c r="U307" s="117"/>
    </row>
    <row r="308" spans="1:21" ht="22.5" customHeight="1">
      <c r="A308" s="120" t="s">
        <v>268</v>
      </c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6"/>
      <c r="Q308" s="117"/>
      <c r="R308" s="117"/>
      <c r="S308" s="117"/>
      <c r="T308" s="117"/>
      <c r="U308" s="117"/>
    </row>
    <row r="309" spans="1:21" ht="22.5" customHeight="1">
      <c r="A309" s="120" t="s">
        <v>269</v>
      </c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6"/>
      <c r="Q309" s="117"/>
      <c r="R309" s="117"/>
      <c r="S309" s="117"/>
      <c r="T309" s="117"/>
      <c r="U309" s="117"/>
    </row>
    <row r="310" spans="1:21" ht="22.5" customHeight="1">
      <c r="A310" s="19" t="s">
        <v>134</v>
      </c>
      <c r="B310" s="114">
        <v>300</v>
      </c>
      <c r="C310" s="115"/>
      <c r="D310" s="115"/>
      <c r="E310" s="115"/>
      <c r="F310" s="123"/>
      <c r="G310" s="123"/>
      <c r="H310" s="123"/>
      <c r="I310" s="123"/>
      <c r="J310" s="123"/>
      <c r="K310" s="123"/>
      <c r="L310" s="123"/>
      <c r="M310" s="123"/>
      <c r="N310" s="115"/>
      <c r="O310" s="115"/>
      <c r="P310" s="116">
        <v>0.693</v>
      </c>
      <c r="Q310" s="117"/>
      <c r="R310" s="117"/>
      <c r="S310" s="117"/>
      <c r="T310" s="117"/>
      <c r="U310" s="117"/>
    </row>
    <row r="311" spans="1:21" ht="22.5" customHeight="1">
      <c r="A311" s="120" t="s">
        <v>270</v>
      </c>
      <c r="B311" s="114"/>
      <c r="C311" s="115"/>
      <c r="D311" s="115"/>
      <c r="E311" s="115"/>
      <c r="F311" s="115">
        <v>5</v>
      </c>
      <c r="G311" s="115">
        <v>15</v>
      </c>
      <c r="H311" s="115">
        <v>20</v>
      </c>
      <c r="I311" s="115">
        <v>25</v>
      </c>
      <c r="J311" s="115">
        <v>8</v>
      </c>
      <c r="K311" s="115">
        <v>10</v>
      </c>
      <c r="L311" s="123">
        <v>0</v>
      </c>
      <c r="M311" s="123">
        <v>0</v>
      </c>
      <c r="N311" s="115">
        <v>33</v>
      </c>
      <c r="O311" s="115">
        <v>50</v>
      </c>
      <c r="P311" s="116"/>
      <c r="Q311" s="117"/>
      <c r="R311" s="117"/>
      <c r="S311" s="117"/>
      <c r="T311" s="117"/>
      <c r="U311" s="117"/>
    </row>
    <row r="312" spans="1:21" ht="22.5" customHeight="1">
      <c r="A312" s="120" t="s">
        <v>271</v>
      </c>
      <c r="B312" s="114"/>
      <c r="C312" s="123"/>
      <c r="D312" s="123"/>
      <c r="E312" s="123"/>
      <c r="F312" s="115">
        <v>5</v>
      </c>
      <c r="G312" s="123">
        <v>5</v>
      </c>
      <c r="H312" s="115">
        <v>10</v>
      </c>
      <c r="I312" s="115">
        <v>8</v>
      </c>
      <c r="J312" s="115">
        <v>0</v>
      </c>
      <c r="K312" s="123">
        <v>0</v>
      </c>
      <c r="L312" s="123">
        <v>0</v>
      </c>
      <c r="M312" s="123">
        <v>0</v>
      </c>
      <c r="N312" s="115">
        <v>15</v>
      </c>
      <c r="O312" s="115">
        <v>13</v>
      </c>
      <c r="P312" s="116"/>
      <c r="Q312" s="117"/>
      <c r="R312" s="117"/>
      <c r="S312" s="117"/>
      <c r="T312" s="117"/>
      <c r="U312" s="117"/>
    </row>
    <row r="313" spans="1:21" ht="22.5" customHeight="1">
      <c r="A313" s="120" t="s">
        <v>272</v>
      </c>
      <c r="B313" s="114"/>
      <c r="C313" s="115"/>
      <c r="D313" s="115"/>
      <c r="E313" s="115"/>
      <c r="F313" s="123">
        <v>13</v>
      </c>
      <c r="G313" s="115">
        <v>18</v>
      </c>
      <c r="H313" s="115">
        <v>0</v>
      </c>
      <c r="I313" s="115">
        <v>0</v>
      </c>
      <c r="J313" s="123">
        <v>0</v>
      </c>
      <c r="K313" s="123">
        <v>0</v>
      </c>
      <c r="L313" s="123">
        <v>0</v>
      </c>
      <c r="M313" s="115">
        <v>0</v>
      </c>
      <c r="N313" s="115">
        <v>13</v>
      </c>
      <c r="O313" s="123">
        <v>18</v>
      </c>
      <c r="P313" s="116"/>
      <c r="Q313" s="117"/>
      <c r="R313" s="117"/>
      <c r="S313" s="117"/>
      <c r="T313" s="117"/>
      <c r="U313" s="117"/>
    </row>
    <row r="314" spans="1:21" ht="22.5" customHeight="1">
      <c r="A314" s="120" t="s">
        <v>273</v>
      </c>
      <c r="B314" s="114"/>
      <c r="C314" s="115"/>
      <c r="D314" s="115"/>
      <c r="E314" s="115"/>
      <c r="F314" s="123">
        <v>7</v>
      </c>
      <c r="G314" s="115">
        <v>5</v>
      </c>
      <c r="H314" s="115">
        <v>10</v>
      </c>
      <c r="I314" s="115">
        <v>11</v>
      </c>
      <c r="J314" s="123">
        <v>12</v>
      </c>
      <c r="K314" s="123">
        <v>13</v>
      </c>
      <c r="L314" s="123">
        <v>3</v>
      </c>
      <c r="M314" s="115">
        <v>5</v>
      </c>
      <c r="N314" s="115">
        <v>32</v>
      </c>
      <c r="O314" s="123">
        <v>34</v>
      </c>
      <c r="P314" s="116"/>
      <c r="Q314" s="117"/>
      <c r="R314" s="117"/>
      <c r="S314" s="117"/>
      <c r="T314" s="117"/>
      <c r="U314" s="117"/>
    </row>
    <row r="315" spans="1:21" ht="22.5" customHeight="1">
      <c r="A315" s="19" t="s">
        <v>138</v>
      </c>
      <c r="B315" s="114">
        <v>300</v>
      </c>
      <c r="C315" s="115"/>
      <c r="D315" s="115"/>
      <c r="E315" s="115"/>
      <c r="F315" s="123"/>
      <c r="G315" s="115"/>
      <c r="H315" s="115"/>
      <c r="I315" s="115"/>
      <c r="J315" s="123"/>
      <c r="K315" s="123"/>
      <c r="L315" s="123"/>
      <c r="M315" s="115"/>
      <c r="N315" s="115"/>
      <c r="O315" s="123"/>
      <c r="P315" s="116"/>
      <c r="Q315" s="117"/>
      <c r="R315" s="117"/>
      <c r="S315" s="117"/>
      <c r="T315" s="117"/>
      <c r="U315" s="117"/>
    </row>
    <row r="316" spans="1:21" ht="22.5" customHeight="1">
      <c r="A316" s="120" t="s">
        <v>266</v>
      </c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6"/>
      <c r="Q316" s="117"/>
      <c r="R316" s="117"/>
      <c r="S316" s="117"/>
      <c r="T316" s="117"/>
      <c r="U316" s="117"/>
    </row>
    <row r="317" spans="1:21" ht="22.5" customHeight="1">
      <c r="A317" s="120" t="s">
        <v>274</v>
      </c>
      <c r="B317" s="114"/>
      <c r="C317" s="115"/>
      <c r="D317" s="115"/>
      <c r="E317" s="115"/>
      <c r="F317" s="115">
        <v>0</v>
      </c>
      <c r="G317" s="115">
        <v>5</v>
      </c>
      <c r="H317" s="115">
        <v>10</v>
      </c>
      <c r="I317" s="115">
        <v>10</v>
      </c>
      <c r="J317" s="115">
        <v>0</v>
      </c>
      <c r="K317" s="115">
        <v>5</v>
      </c>
      <c r="L317" s="123">
        <v>0</v>
      </c>
      <c r="M317" s="123">
        <v>0</v>
      </c>
      <c r="N317" s="115">
        <v>10</v>
      </c>
      <c r="O317" s="115">
        <v>20</v>
      </c>
      <c r="P317" s="116"/>
      <c r="Q317" s="117"/>
      <c r="R317" s="117"/>
      <c r="S317" s="117"/>
      <c r="T317" s="117"/>
      <c r="U317" s="117"/>
    </row>
    <row r="318" spans="1:21" ht="22.5" customHeight="1">
      <c r="A318" s="120" t="s">
        <v>275</v>
      </c>
      <c r="B318" s="114"/>
      <c r="C318" s="123"/>
      <c r="D318" s="123"/>
      <c r="E318" s="123"/>
      <c r="F318" s="123">
        <v>10</v>
      </c>
      <c r="G318" s="123">
        <v>5</v>
      </c>
      <c r="H318" s="123">
        <v>5</v>
      </c>
      <c r="I318" s="123">
        <v>8</v>
      </c>
      <c r="J318" s="123">
        <v>0</v>
      </c>
      <c r="K318" s="123">
        <v>2</v>
      </c>
      <c r="L318" s="123">
        <v>0</v>
      </c>
      <c r="M318" s="123">
        <v>0</v>
      </c>
      <c r="N318" s="123">
        <v>15</v>
      </c>
      <c r="O318" s="123">
        <v>15</v>
      </c>
      <c r="P318" s="116"/>
      <c r="Q318" s="117"/>
      <c r="R318" s="117"/>
      <c r="S318" s="117"/>
      <c r="T318" s="117"/>
      <c r="U318" s="117"/>
    </row>
    <row r="319" spans="1:21" ht="22.5" customHeight="1">
      <c r="A319" s="120" t="s">
        <v>276</v>
      </c>
      <c r="B319" s="114"/>
      <c r="C319" s="115"/>
      <c r="D319" s="115"/>
      <c r="E319" s="115"/>
      <c r="F319" s="115">
        <v>0</v>
      </c>
      <c r="G319" s="115">
        <v>5</v>
      </c>
      <c r="H319" s="115">
        <v>10</v>
      </c>
      <c r="I319" s="115">
        <v>10</v>
      </c>
      <c r="J319" s="115">
        <v>5</v>
      </c>
      <c r="K319" s="115">
        <v>0</v>
      </c>
      <c r="L319" s="123">
        <v>0</v>
      </c>
      <c r="M319" s="115">
        <v>0</v>
      </c>
      <c r="N319" s="115">
        <v>15</v>
      </c>
      <c r="O319" s="115">
        <v>15</v>
      </c>
      <c r="P319" s="116"/>
      <c r="Q319" s="117"/>
      <c r="R319" s="117"/>
      <c r="S319" s="117"/>
      <c r="T319" s="117"/>
      <c r="U319" s="117"/>
    </row>
    <row r="320" spans="1:21" ht="22.5" customHeight="1">
      <c r="A320" s="120" t="s">
        <v>277</v>
      </c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6"/>
      <c r="Q320" s="117"/>
      <c r="R320" s="117"/>
      <c r="S320" s="117"/>
      <c r="T320" s="117"/>
      <c r="U320" s="117"/>
    </row>
    <row r="321" spans="1:21" ht="22.5" customHeight="1">
      <c r="A321" s="137" t="s">
        <v>143</v>
      </c>
      <c r="B321" s="114">
        <v>300</v>
      </c>
      <c r="C321" s="115"/>
      <c r="D321" s="115"/>
      <c r="E321" s="115"/>
      <c r="F321" s="123"/>
      <c r="G321" s="115"/>
      <c r="H321" s="115"/>
      <c r="I321" s="115"/>
      <c r="J321" s="115"/>
      <c r="K321" s="115"/>
      <c r="L321" s="123"/>
      <c r="M321" s="123"/>
      <c r="N321" s="115"/>
      <c r="O321" s="115"/>
      <c r="P321" s="116"/>
      <c r="Q321" s="117"/>
      <c r="R321" s="117"/>
      <c r="S321" s="117"/>
      <c r="T321" s="117"/>
      <c r="U321" s="117"/>
    </row>
    <row r="322" spans="1:21" ht="22.5" customHeight="1">
      <c r="A322" s="117" t="s">
        <v>266</v>
      </c>
      <c r="B322" s="114"/>
      <c r="C322" s="115"/>
      <c r="D322" s="115"/>
      <c r="E322" s="115"/>
      <c r="F322" s="123">
        <v>3</v>
      </c>
      <c r="G322" s="123">
        <v>2</v>
      </c>
      <c r="H322" s="115">
        <v>8</v>
      </c>
      <c r="I322" s="115">
        <v>4</v>
      </c>
      <c r="J322" s="115">
        <v>3</v>
      </c>
      <c r="K322" s="115">
        <v>11</v>
      </c>
      <c r="L322" s="123">
        <v>0</v>
      </c>
      <c r="M322" s="123">
        <v>0</v>
      </c>
      <c r="N322" s="115">
        <v>14</v>
      </c>
      <c r="O322" s="115">
        <v>17</v>
      </c>
      <c r="P322" s="116"/>
      <c r="Q322" s="117"/>
      <c r="R322" s="117"/>
      <c r="S322" s="117"/>
      <c r="T322" s="117"/>
      <c r="U322" s="117"/>
    </row>
    <row r="323" spans="1:21" ht="22.5" customHeight="1">
      <c r="A323" s="117" t="s">
        <v>278</v>
      </c>
      <c r="B323" s="114"/>
      <c r="C323" s="123"/>
      <c r="D323" s="123"/>
      <c r="E323" s="123"/>
      <c r="F323" s="115">
        <v>3</v>
      </c>
      <c r="G323" s="115">
        <v>1</v>
      </c>
      <c r="H323" s="115">
        <v>1</v>
      </c>
      <c r="I323" s="115">
        <v>4</v>
      </c>
      <c r="J323" s="115">
        <v>2</v>
      </c>
      <c r="K323" s="115">
        <v>2</v>
      </c>
      <c r="L323" s="123">
        <v>0</v>
      </c>
      <c r="M323" s="123">
        <v>0</v>
      </c>
      <c r="N323" s="115">
        <v>6</v>
      </c>
      <c r="O323" s="115">
        <v>7</v>
      </c>
      <c r="P323" s="116"/>
      <c r="Q323" s="117"/>
      <c r="R323" s="117"/>
      <c r="S323" s="117"/>
      <c r="T323" s="117"/>
      <c r="U323" s="117"/>
    </row>
    <row r="324" spans="1:21" ht="22.5" customHeight="1">
      <c r="A324" s="117" t="s">
        <v>275</v>
      </c>
      <c r="B324" s="114"/>
      <c r="C324" s="115"/>
      <c r="D324" s="115"/>
      <c r="E324" s="115"/>
      <c r="F324" s="123"/>
      <c r="G324" s="123"/>
      <c r="H324" s="115"/>
      <c r="I324" s="115"/>
      <c r="J324" s="123"/>
      <c r="K324" s="123"/>
      <c r="L324" s="123"/>
      <c r="M324" s="123"/>
      <c r="N324" s="115"/>
      <c r="O324" s="115"/>
      <c r="P324" s="116"/>
      <c r="Q324" s="117"/>
      <c r="R324" s="117"/>
      <c r="S324" s="117"/>
      <c r="T324" s="117"/>
      <c r="U324" s="117"/>
    </row>
    <row r="325" spans="1:21" ht="22.5" customHeight="1">
      <c r="A325" s="117" t="s">
        <v>279</v>
      </c>
      <c r="B325" s="114"/>
      <c r="C325" s="115"/>
      <c r="D325" s="115"/>
      <c r="E325" s="115"/>
      <c r="F325" s="123"/>
      <c r="G325" s="123"/>
      <c r="H325" s="115"/>
      <c r="I325" s="115"/>
      <c r="J325" s="123"/>
      <c r="K325" s="123"/>
      <c r="L325" s="123"/>
      <c r="M325" s="123"/>
      <c r="N325" s="115"/>
      <c r="O325" s="115"/>
      <c r="P325" s="116"/>
      <c r="Q325" s="117"/>
      <c r="R325" s="117"/>
      <c r="S325" s="117"/>
      <c r="T325" s="117"/>
      <c r="U325" s="117"/>
    </row>
    <row r="326" spans="1:21" ht="22.5" customHeight="1">
      <c r="A326" s="19" t="s">
        <v>147</v>
      </c>
      <c r="B326" s="114">
        <v>300</v>
      </c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6"/>
      <c r="Q326" s="117"/>
      <c r="R326" s="117"/>
      <c r="S326" s="117"/>
      <c r="T326" s="117"/>
      <c r="U326" s="117"/>
    </row>
    <row r="327" spans="1:21" ht="22.5" customHeight="1">
      <c r="A327" s="120" t="s">
        <v>266</v>
      </c>
      <c r="B327" s="114"/>
      <c r="C327" s="115"/>
      <c r="D327" s="115"/>
      <c r="E327" s="115"/>
      <c r="F327" s="115">
        <v>16</v>
      </c>
      <c r="G327" s="115">
        <v>19</v>
      </c>
      <c r="H327" s="115">
        <v>26</v>
      </c>
      <c r="I327" s="115">
        <v>30</v>
      </c>
      <c r="J327" s="123">
        <v>22</v>
      </c>
      <c r="K327" s="115">
        <v>29</v>
      </c>
      <c r="L327" s="123">
        <v>13</v>
      </c>
      <c r="M327" s="115">
        <v>15</v>
      </c>
      <c r="N327" s="115">
        <v>77</v>
      </c>
      <c r="O327" s="115">
        <v>93</v>
      </c>
      <c r="P327" s="116"/>
      <c r="Q327" s="117"/>
      <c r="R327" s="117"/>
      <c r="S327" s="117"/>
      <c r="T327" s="117"/>
      <c r="U327" s="117"/>
    </row>
    <row r="328" spans="1:21" ht="22.5" customHeight="1">
      <c r="A328" s="120" t="s">
        <v>280</v>
      </c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6"/>
      <c r="Q328" s="117"/>
      <c r="R328" s="117"/>
      <c r="S328" s="117"/>
      <c r="T328" s="117"/>
      <c r="U328" s="117"/>
    </row>
    <row r="329" spans="1:21" ht="22.5" customHeight="1">
      <c r="A329" s="120" t="s">
        <v>281</v>
      </c>
      <c r="B329" s="114"/>
      <c r="C329" s="115"/>
      <c r="D329" s="115"/>
      <c r="E329" s="115"/>
      <c r="F329" s="123">
        <v>2</v>
      </c>
      <c r="G329" s="115">
        <v>3</v>
      </c>
      <c r="H329" s="115">
        <v>6</v>
      </c>
      <c r="I329" s="115">
        <v>8</v>
      </c>
      <c r="J329" s="115">
        <v>9</v>
      </c>
      <c r="K329" s="115">
        <v>6</v>
      </c>
      <c r="L329" s="115">
        <v>2</v>
      </c>
      <c r="M329" s="115">
        <v>0</v>
      </c>
      <c r="N329" s="115">
        <v>19</v>
      </c>
      <c r="O329" s="115">
        <v>17</v>
      </c>
      <c r="P329" s="116"/>
      <c r="Q329" s="117"/>
      <c r="R329" s="117"/>
      <c r="S329" s="117"/>
      <c r="T329" s="117"/>
      <c r="U329" s="117"/>
    </row>
    <row r="330" spans="1:21" ht="22.5" customHeight="1">
      <c r="A330" s="120" t="s">
        <v>282</v>
      </c>
      <c r="B330" s="114"/>
      <c r="C330" s="115"/>
      <c r="D330" s="115"/>
      <c r="E330" s="115"/>
      <c r="F330" s="123">
        <v>32</v>
      </c>
      <c r="G330" s="115">
        <v>37</v>
      </c>
      <c r="H330" s="115">
        <v>45</v>
      </c>
      <c r="I330" s="115">
        <v>49</v>
      </c>
      <c r="J330" s="115">
        <v>50</v>
      </c>
      <c r="K330" s="115">
        <v>53</v>
      </c>
      <c r="L330" s="115">
        <v>56</v>
      </c>
      <c r="M330" s="115">
        <v>40</v>
      </c>
      <c r="N330" s="115">
        <v>183</v>
      </c>
      <c r="O330" s="115">
        <v>179</v>
      </c>
      <c r="P330" s="116"/>
      <c r="Q330" s="117"/>
      <c r="R330" s="117"/>
      <c r="S330" s="117"/>
      <c r="T330" s="117"/>
      <c r="U330" s="117"/>
    </row>
    <row r="331" spans="1:21" ht="22.5" customHeight="1">
      <c r="A331" s="122" t="s">
        <v>150</v>
      </c>
      <c r="B331" s="114">
        <v>300</v>
      </c>
      <c r="C331" s="115"/>
      <c r="D331" s="115"/>
      <c r="E331" s="115"/>
      <c r="F331" s="123"/>
      <c r="G331" s="115"/>
      <c r="H331" s="115"/>
      <c r="I331" s="115"/>
      <c r="J331" s="115"/>
      <c r="K331" s="115"/>
      <c r="L331" s="115"/>
      <c r="M331" s="115"/>
      <c r="N331" s="115"/>
      <c r="O331" s="115"/>
      <c r="P331" s="116"/>
      <c r="Q331" s="117"/>
      <c r="R331" s="117"/>
      <c r="S331" s="117"/>
      <c r="T331" s="117"/>
      <c r="U331" s="117"/>
    </row>
    <row r="332" spans="1:21" ht="22.5" customHeight="1">
      <c r="A332" s="117" t="s">
        <v>283</v>
      </c>
      <c r="B332" s="114"/>
      <c r="C332" s="115"/>
      <c r="D332" s="115"/>
      <c r="E332" s="115"/>
      <c r="F332" s="123"/>
      <c r="G332" s="115"/>
      <c r="H332" s="115"/>
      <c r="I332" s="115"/>
      <c r="J332" s="115"/>
      <c r="K332" s="115"/>
      <c r="L332" s="115"/>
      <c r="M332" s="115"/>
      <c r="N332" s="115"/>
      <c r="O332" s="115"/>
      <c r="P332" s="116"/>
      <c r="Q332" s="117"/>
      <c r="R332" s="117"/>
      <c r="S332" s="117"/>
      <c r="T332" s="117"/>
      <c r="U332" s="117"/>
    </row>
    <row r="333" spans="1:21" ht="22.5" customHeight="1">
      <c r="A333" s="117" t="s">
        <v>284</v>
      </c>
      <c r="B333" s="114"/>
      <c r="C333" s="115"/>
      <c r="D333" s="115"/>
      <c r="E333" s="115"/>
      <c r="F333" s="115">
        <v>16</v>
      </c>
      <c r="G333" s="115">
        <v>19</v>
      </c>
      <c r="H333" s="115">
        <v>26</v>
      </c>
      <c r="I333" s="115">
        <v>30</v>
      </c>
      <c r="J333" s="115">
        <v>22</v>
      </c>
      <c r="K333" s="115">
        <v>29</v>
      </c>
      <c r="L333" s="115">
        <v>13</v>
      </c>
      <c r="M333" s="115">
        <v>15</v>
      </c>
      <c r="N333" s="115">
        <v>77</v>
      </c>
      <c r="O333" s="115">
        <v>93</v>
      </c>
      <c r="P333" s="116"/>
      <c r="Q333" s="117"/>
      <c r="R333" s="117"/>
      <c r="S333" s="117"/>
      <c r="T333" s="117"/>
      <c r="U333" s="117"/>
    </row>
    <row r="334" spans="1:21" ht="22.5" customHeight="1">
      <c r="A334" s="117" t="s">
        <v>285</v>
      </c>
      <c r="B334" s="115"/>
      <c r="C334" s="115"/>
      <c r="D334" s="115"/>
      <c r="E334" s="115"/>
      <c r="F334" s="115">
        <v>5</v>
      </c>
      <c r="G334" s="115">
        <v>8</v>
      </c>
      <c r="H334" s="115">
        <v>7</v>
      </c>
      <c r="I334" s="115">
        <v>5</v>
      </c>
      <c r="J334" s="115">
        <v>9</v>
      </c>
      <c r="K334" s="115">
        <v>5</v>
      </c>
      <c r="L334" s="115">
        <v>1</v>
      </c>
      <c r="M334" s="115">
        <v>0</v>
      </c>
      <c r="N334" s="115">
        <v>22</v>
      </c>
      <c r="O334" s="115">
        <v>18</v>
      </c>
      <c r="P334" s="116"/>
      <c r="Q334" s="117"/>
      <c r="R334" s="117"/>
      <c r="S334" s="117"/>
      <c r="T334" s="117"/>
      <c r="U334" s="117"/>
    </row>
    <row r="335" spans="1:21" ht="22.5" customHeight="1">
      <c r="A335" s="117" t="s">
        <v>286</v>
      </c>
      <c r="B335" s="114"/>
      <c r="C335" s="115"/>
      <c r="D335" s="115"/>
      <c r="E335" s="115"/>
      <c r="F335" s="115">
        <v>3</v>
      </c>
      <c r="G335" s="115">
        <v>4</v>
      </c>
      <c r="H335" s="115">
        <v>7</v>
      </c>
      <c r="I335" s="115">
        <v>10</v>
      </c>
      <c r="J335" s="115">
        <v>6</v>
      </c>
      <c r="K335" s="115">
        <v>6</v>
      </c>
      <c r="L335" s="123">
        <v>3</v>
      </c>
      <c r="M335" s="123">
        <v>4</v>
      </c>
      <c r="N335" s="115">
        <v>19</v>
      </c>
      <c r="O335" s="115">
        <v>24</v>
      </c>
      <c r="P335" s="116"/>
      <c r="Q335" s="117"/>
      <c r="R335" s="117"/>
      <c r="S335" s="117"/>
      <c r="T335" s="117"/>
      <c r="U335" s="117"/>
    </row>
    <row r="336" spans="1:21" ht="22.5" customHeight="1">
      <c r="A336" s="117" t="s">
        <v>287</v>
      </c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23"/>
      <c r="M336" s="123"/>
      <c r="N336" s="115"/>
      <c r="O336" s="115"/>
      <c r="P336" s="116"/>
      <c r="Q336" s="117"/>
      <c r="R336" s="117"/>
      <c r="S336" s="117"/>
      <c r="T336" s="117"/>
      <c r="U336" s="117"/>
    </row>
    <row r="337" spans="1:21" ht="22.5" customHeight="1">
      <c r="A337" s="19" t="s">
        <v>153</v>
      </c>
      <c r="B337" s="114">
        <v>300</v>
      </c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6"/>
      <c r="Q337" s="117"/>
      <c r="R337" s="117"/>
      <c r="S337" s="117"/>
      <c r="T337" s="117"/>
      <c r="U337" s="117"/>
    </row>
    <row r="338" spans="1:21" ht="22.5" customHeight="1">
      <c r="A338" s="120" t="s">
        <v>288</v>
      </c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23"/>
      <c r="M338" s="115"/>
      <c r="N338" s="115"/>
      <c r="O338" s="115"/>
      <c r="P338" s="116"/>
      <c r="Q338" s="117"/>
      <c r="R338" s="117"/>
      <c r="S338" s="117"/>
      <c r="T338" s="117"/>
      <c r="U338" s="117"/>
    </row>
    <row r="339" spans="1:21" ht="22.5" customHeight="1">
      <c r="A339" s="120" t="s">
        <v>289</v>
      </c>
      <c r="B339" s="114"/>
      <c r="C339" s="115"/>
      <c r="D339" s="115"/>
      <c r="E339" s="115"/>
      <c r="F339" s="115">
        <v>15</v>
      </c>
      <c r="G339" s="115">
        <v>10</v>
      </c>
      <c r="H339" s="115">
        <v>18</v>
      </c>
      <c r="I339" s="115">
        <v>20</v>
      </c>
      <c r="J339" s="115">
        <v>0</v>
      </c>
      <c r="K339" s="115">
        <v>0</v>
      </c>
      <c r="L339" s="115">
        <v>0</v>
      </c>
      <c r="M339" s="115">
        <v>0</v>
      </c>
      <c r="N339" s="115">
        <v>33</v>
      </c>
      <c r="O339" s="115">
        <v>30</v>
      </c>
      <c r="P339" s="116"/>
      <c r="Q339" s="117"/>
      <c r="R339" s="117"/>
      <c r="S339" s="117"/>
      <c r="T339" s="117"/>
      <c r="U339" s="117"/>
    </row>
    <row r="340" spans="1:21" ht="22.5" customHeight="1">
      <c r="A340" s="120" t="s">
        <v>290</v>
      </c>
      <c r="B340" s="114"/>
      <c r="C340" s="115"/>
      <c r="D340" s="115"/>
      <c r="E340" s="115"/>
      <c r="F340" s="115">
        <v>0</v>
      </c>
      <c r="G340" s="115">
        <v>0</v>
      </c>
      <c r="H340" s="115">
        <v>15</v>
      </c>
      <c r="I340" s="115">
        <v>15</v>
      </c>
      <c r="J340" s="115">
        <v>20</v>
      </c>
      <c r="K340" s="115">
        <v>15</v>
      </c>
      <c r="L340" s="115">
        <v>7</v>
      </c>
      <c r="M340" s="115">
        <v>8</v>
      </c>
      <c r="N340" s="115">
        <v>42</v>
      </c>
      <c r="O340" s="115">
        <v>30</v>
      </c>
      <c r="P340" s="116"/>
      <c r="Q340" s="117"/>
      <c r="R340" s="117"/>
      <c r="S340" s="117"/>
      <c r="T340" s="117"/>
      <c r="U340" s="117"/>
    </row>
    <row r="341" spans="1:21" ht="22.5" customHeight="1">
      <c r="A341" s="120" t="s">
        <v>291</v>
      </c>
      <c r="B341" s="114"/>
      <c r="C341" s="115"/>
      <c r="D341" s="115"/>
      <c r="E341" s="115"/>
      <c r="F341" s="115">
        <v>10</v>
      </c>
      <c r="G341" s="115">
        <v>11</v>
      </c>
      <c r="H341" s="115">
        <v>12</v>
      </c>
      <c r="I341" s="115">
        <v>15</v>
      </c>
      <c r="J341" s="115">
        <v>10</v>
      </c>
      <c r="K341" s="115">
        <v>8</v>
      </c>
      <c r="L341" s="115">
        <v>5</v>
      </c>
      <c r="M341" s="115">
        <v>5</v>
      </c>
      <c r="N341" s="115">
        <v>37</v>
      </c>
      <c r="O341" s="115">
        <v>39</v>
      </c>
      <c r="P341" s="116"/>
      <c r="Q341" s="117"/>
      <c r="R341" s="117"/>
      <c r="S341" s="117"/>
      <c r="T341" s="117"/>
      <c r="U341" s="117"/>
    </row>
    <row r="342" spans="1:21" ht="22.5" customHeight="1">
      <c r="A342" s="19" t="s">
        <v>155</v>
      </c>
      <c r="B342" s="114">
        <v>300</v>
      </c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6"/>
      <c r="Q342" s="117"/>
      <c r="R342" s="117"/>
      <c r="S342" s="117"/>
      <c r="T342" s="117"/>
      <c r="U342" s="117"/>
    </row>
    <row r="343" spans="1:21" ht="22.5" customHeight="1">
      <c r="A343" s="120" t="s">
        <v>266</v>
      </c>
      <c r="B343" s="114"/>
      <c r="C343" s="115"/>
      <c r="D343" s="115"/>
      <c r="E343" s="115"/>
      <c r="F343" s="115">
        <v>1</v>
      </c>
      <c r="G343" s="115">
        <v>2</v>
      </c>
      <c r="H343" s="115">
        <v>9</v>
      </c>
      <c r="I343" s="115">
        <v>13</v>
      </c>
      <c r="J343" s="115">
        <v>6</v>
      </c>
      <c r="K343" s="115">
        <v>5</v>
      </c>
      <c r="L343" s="115">
        <v>1</v>
      </c>
      <c r="M343" s="115">
        <v>2</v>
      </c>
      <c r="N343" s="115">
        <v>17</v>
      </c>
      <c r="O343" s="115">
        <v>22</v>
      </c>
      <c r="P343" s="116"/>
      <c r="Q343" s="117"/>
      <c r="R343" s="117"/>
      <c r="S343" s="117"/>
      <c r="T343" s="117"/>
      <c r="U343" s="117"/>
    </row>
    <row r="344" spans="1:21" ht="22.5" customHeight="1">
      <c r="A344" s="120" t="s">
        <v>292</v>
      </c>
      <c r="B344" s="114"/>
      <c r="C344" s="115"/>
      <c r="D344" s="115"/>
      <c r="E344" s="115"/>
      <c r="F344" s="115">
        <v>3</v>
      </c>
      <c r="G344" s="115">
        <v>6</v>
      </c>
      <c r="H344" s="115">
        <v>9</v>
      </c>
      <c r="I344" s="115">
        <v>13</v>
      </c>
      <c r="J344" s="115">
        <v>12</v>
      </c>
      <c r="K344" s="115">
        <v>15</v>
      </c>
      <c r="L344" s="115">
        <v>8</v>
      </c>
      <c r="M344" s="115">
        <v>11</v>
      </c>
      <c r="N344" s="115">
        <v>32</v>
      </c>
      <c r="O344" s="115">
        <v>45</v>
      </c>
      <c r="P344" s="116"/>
      <c r="Q344" s="117"/>
      <c r="R344" s="117"/>
      <c r="S344" s="117"/>
      <c r="T344" s="117"/>
      <c r="U344" s="117"/>
    </row>
    <row r="345" spans="1:21" ht="22.5" customHeight="1">
      <c r="A345" s="120" t="s">
        <v>293</v>
      </c>
      <c r="B345" s="114"/>
      <c r="C345" s="115"/>
      <c r="D345" s="115"/>
      <c r="E345" s="115"/>
      <c r="F345" s="115">
        <v>5</v>
      </c>
      <c r="G345" s="115">
        <v>8</v>
      </c>
      <c r="H345" s="115">
        <v>23</v>
      </c>
      <c r="I345" s="115">
        <v>34</v>
      </c>
      <c r="J345" s="115">
        <v>21</v>
      </c>
      <c r="K345" s="115">
        <v>18</v>
      </c>
      <c r="L345" s="115">
        <v>13</v>
      </c>
      <c r="M345" s="115">
        <v>11</v>
      </c>
      <c r="N345" s="115">
        <v>62</v>
      </c>
      <c r="O345" s="115">
        <v>71</v>
      </c>
      <c r="P345" s="116"/>
      <c r="Q345" s="117"/>
      <c r="R345" s="117"/>
      <c r="S345" s="117"/>
      <c r="T345" s="117"/>
      <c r="U345" s="117"/>
    </row>
    <row r="346" spans="1:21" ht="22.5" customHeight="1">
      <c r="A346" s="120" t="s">
        <v>294</v>
      </c>
      <c r="B346" s="114"/>
      <c r="C346" s="115"/>
      <c r="D346" s="115"/>
      <c r="E346" s="115"/>
      <c r="F346" s="115">
        <v>1</v>
      </c>
      <c r="G346" s="115">
        <v>5</v>
      </c>
      <c r="H346" s="115">
        <v>9</v>
      </c>
      <c r="I346" s="115">
        <v>19</v>
      </c>
      <c r="J346" s="115">
        <v>1</v>
      </c>
      <c r="K346" s="115">
        <v>4</v>
      </c>
      <c r="L346" s="115">
        <v>16</v>
      </c>
      <c r="M346" s="115">
        <v>1</v>
      </c>
      <c r="N346" s="115">
        <v>27</v>
      </c>
      <c r="O346" s="115">
        <v>33</v>
      </c>
      <c r="P346" s="116"/>
      <c r="Q346" s="117"/>
      <c r="R346" s="117"/>
      <c r="S346" s="117"/>
      <c r="T346" s="117"/>
      <c r="U346" s="117"/>
    </row>
    <row r="347" spans="1:21" ht="22.5" customHeight="1">
      <c r="A347" s="120" t="s">
        <v>295</v>
      </c>
      <c r="B347" s="114"/>
      <c r="C347" s="115"/>
      <c r="D347" s="115"/>
      <c r="E347" s="115"/>
      <c r="F347" s="115">
        <v>2</v>
      </c>
      <c r="G347" s="115">
        <v>5</v>
      </c>
      <c r="H347" s="115">
        <v>16</v>
      </c>
      <c r="I347" s="115">
        <v>25</v>
      </c>
      <c r="J347" s="115">
        <v>9</v>
      </c>
      <c r="K347" s="115">
        <v>12</v>
      </c>
      <c r="L347" s="115">
        <v>9</v>
      </c>
      <c r="M347" s="115">
        <v>11</v>
      </c>
      <c r="N347" s="115">
        <v>36</v>
      </c>
      <c r="O347" s="115">
        <v>53</v>
      </c>
      <c r="P347" s="116"/>
      <c r="Q347" s="117"/>
      <c r="R347" s="117"/>
      <c r="S347" s="117"/>
      <c r="T347" s="117"/>
      <c r="U347" s="117"/>
    </row>
    <row r="348" spans="1:21" ht="22.5" customHeight="1">
      <c r="A348" s="120" t="s">
        <v>296</v>
      </c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6"/>
      <c r="Q348" s="117"/>
      <c r="R348" s="117"/>
      <c r="S348" s="117"/>
      <c r="T348" s="117"/>
      <c r="U348" s="117"/>
    </row>
    <row r="349" spans="1:21" ht="22.5" customHeight="1">
      <c r="A349" s="19" t="s">
        <v>158</v>
      </c>
      <c r="B349" s="114">
        <v>300</v>
      </c>
      <c r="C349" s="115"/>
      <c r="D349" s="115"/>
      <c r="E349" s="115"/>
      <c r="F349" s="123"/>
      <c r="G349" s="123"/>
      <c r="H349" s="115"/>
      <c r="I349" s="115"/>
      <c r="J349" s="115"/>
      <c r="K349" s="123"/>
      <c r="L349" s="123"/>
      <c r="M349" s="123"/>
      <c r="N349" s="115"/>
      <c r="O349" s="115"/>
      <c r="P349" s="116"/>
      <c r="Q349" s="117"/>
      <c r="R349" s="117"/>
      <c r="S349" s="117"/>
      <c r="T349" s="117"/>
      <c r="U349" s="117"/>
    </row>
    <row r="350" spans="1:21" ht="22.5" customHeight="1">
      <c r="A350" s="120" t="s">
        <v>297</v>
      </c>
      <c r="B350" s="114"/>
      <c r="C350" s="115"/>
      <c r="D350" s="115"/>
      <c r="E350" s="115"/>
      <c r="F350" s="123">
        <v>5</v>
      </c>
      <c r="G350" s="123">
        <v>6</v>
      </c>
      <c r="H350" s="115">
        <v>10</v>
      </c>
      <c r="I350" s="115">
        <v>25</v>
      </c>
      <c r="J350" s="115">
        <v>0</v>
      </c>
      <c r="K350" s="123">
        <v>1</v>
      </c>
      <c r="L350" s="123">
        <v>0</v>
      </c>
      <c r="M350" s="123">
        <v>0</v>
      </c>
      <c r="N350" s="115">
        <v>15</v>
      </c>
      <c r="O350" s="115">
        <v>47</v>
      </c>
      <c r="P350" s="116"/>
      <c r="Q350" s="117"/>
      <c r="R350" s="117"/>
      <c r="S350" s="117"/>
      <c r="T350" s="117"/>
      <c r="U350" s="117"/>
    </row>
    <row r="351" spans="1:21" ht="22.5" customHeight="1">
      <c r="A351" s="120" t="s">
        <v>298</v>
      </c>
      <c r="B351" s="114"/>
      <c r="C351" s="115"/>
      <c r="D351" s="115"/>
      <c r="E351" s="115"/>
      <c r="F351" s="115">
        <v>0</v>
      </c>
      <c r="G351" s="115">
        <v>0</v>
      </c>
      <c r="H351" s="115">
        <v>25</v>
      </c>
      <c r="I351" s="115">
        <v>30</v>
      </c>
      <c r="J351" s="115">
        <v>0</v>
      </c>
      <c r="K351" s="115">
        <v>0</v>
      </c>
      <c r="L351" s="115">
        <v>0</v>
      </c>
      <c r="M351" s="115">
        <v>0</v>
      </c>
      <c r="N351" s="115">
        <v>25</v>
      </c>
      <c r="O351" s="115">
        <v>30</v>
      </c>
      <c r="P351" s="116"/>
      <c r="Q351" s="117"/>
      <c r="R351" s="117"/>
      <c r="S351" s="117"/>
      <c r="T351" s="117"/>
      <c r="U351" s="117"/>
    </row>
    <row r="352" spans="1:21" ht="22.5" customHeight="1">
      <c r="A352" s="120" t="s">
        <v>299</v>
      </c>
      <c r="B352" s="114"/>
      <c r="C352" s="115"/>
      <c r="D352" s="115"/>
      <c r="E352" s="115"/>
      <c r="F352" s="115">
        <v>10</v>
      </c>
      <c r="G352" s="115">
        <v>15</v>
      </c>
      <c r="H352" s="115">
        <v>25</v>
      </c>
      <c r="I352" s="115">
        <v>20</v>
      </c>
      <c r="J352" s="115">
        <v>10</v>
      </c>
      <c r="K352" s="115">
        <v>20</v>
      </c>
      <c r="L352" s="115">
        <v>0</v>
      </c>
      <c r="M352" s="115">
        <v>0</v>
      </c>
      <c r="N352" s="115">
        <v>45</v>
      </c>
      <c r="O352" s="115">
        <v>55</v>
      </c>
      <c r="P352" s="116"/>
      <c r="Q352" s="117"/>
      <c r="R352" s="117"/>
      <c r="S352" s="117"/>
      <c r="T352" s="117"/>
      <c r="U352" s="117"/>
    </row>
    <row r="353" spans="1:21" ht="22.5" customHeight="1">
      <c r="A353" s="19" t="s">
        <v>160</v>
      </c>
      <c r="B353" s="114">
        <v>300</v>
      </c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6"/>
      <c r="Q353" s="117"/>
      <c r="R353" s="117"/>
      <c r="S353" s="117"/>
      <c r="T353" s="117"/>
      <c r="U353" s="117"/>
    </row>
    <row r="354" spans="1:21" ht="22.5" customHeight="1">
      <c r="A354" s="120" t="s">
        <v>300</v>
      </c>
      <c r="B354" s="114"/>
      <c r="C354" s="115"/>
      <c r="D354" s="115"/>
      <c r="E354" s="115"/>
      <c r="F354" s="115">
        <v>3</v>
      </c>
      <c r="G354" s="115">
        <v>2</v>
      </c>
      <c r="H354" s="115">
        <v>8</v>
      </c>
      <c r="I354" s="115">
        <v>4</v>
      </c>
      <c r="J354" s="115">
        <v>3</v>
      </c>
      <c r="K354" s="115">
        <v>11</v>
      </c>
      <c r="L354" s="115">
        <v>0</v>
      </c>
      <c r="M354" s="115">
        <v>0</v>
      </c>
      <c r="N354" s="115">
        <v>14</v>
      </c>
      <c r="O354" s="115">
        <v>17</v>
      </c>
      <c r="P354" s="116"/>
      <c r="Q354" s="117"/>
      <c r="R354" s="117"/>
      <c r="S354" s="117"/>
      <c r="T354" s="117"/>
      <c r="U354" s="117"/>
    </row>
    <row r="355" spans="1:21" ht="22.5" customHeight="1">
      <c r="A355" s="120" t="s">
        <v>301</v>
      </c>
      <c r="B355" s="114"/>
      <c r="C355" s="115"/>
      <c r="D355" s="115"/>
      <c r="E355" s="115"/>
      <c r="F355" s="115">
        <v>3</v>
      </c>
      <c r="G355" s="115">
        <v>1</v>
      </c>
      <c r="H355" s="115">
        <v>1</v>
      </c>
      <c r="I355" s="115">
        <v>4</v>
      </c>
      <c r="J355" s="115">
        <v>2</v>
      </c>
      <c r="K355" s="115">
        <v>2</v>
      </c>
      <c r="L355" s="115">
        <v>0</v>
      </c>
      <c r="M355" s="115">
        <v>0</v>
      </c>
      <c r="N355" s="115">
        <v>6</v>
      </c>
      <c r="O355" s="115">
        <v>7</v>
      </c>
      <c r="P355" s="116"/>
      <c r="Q355" s="117"/>
      <c r="R355" s="117"/>
      <c r="S355" s="117"/>
      <c r="T355" s="117"/>
      <c r="U355" s="117"/>
    </row>
    <row r="356" spans="1:21" ht="22.5" customHeight="1">
      <c r="A356" s="120" t="s">
        <v>275</v>
      </c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6"/>
      <c r="Q356" s="117"/>
      <c r="R356" s="117"/>
      <c r="S356" s="117"/>
      <c r="T356" s="117"/>
      <c r="U356" s="117"/>
    </row>
    <row r="357" spans="1:21" ht="22.5" customHeight="1">
      <c r="A357" s="120" t="s">
        <v>279</v>
      </c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6"/>
      <c r="Q357" s="117"/>
      <c r="R357" s="117"/>
      <c r="S357" s="117"/>
      <c r="T357" s="117"/>
      <c r="U357" s="117"/>
    </row>
    <row r="358" spans="1:21" ht="22.5" customHeight="1">
      <c r="A358" s="19" t="s">
        <v>162</v>
      </c>
      <c r="B358" s="114">
        <v>300</v>
      </c>
      <c r="C358" s="115"/>
      <c r="D358" s="115"/>
      <c r="E358" s="115"/>
      <c r="F358" s="115"/>
      <c r="G358" s="115"/>
      <c r="H358" s="115"/>
      <c r="I358" s="115"/>
      <c r="J358" s="115"/>
      <c r="K358" s="115"/>
      <c r="L358" s="123"/>
      <c r="M358" s="115"/>
      <c r="N358" s="115"/>
      <c r="O358" s="115"/>
      <c r="P358" s="116"/>
      <c r="Q358" s="117"/>
      <c r="R358" s="117"/>
      <c r="S358" s="117"/>
      <c r="T358" s="117"/>
      <c r="U358" s="117"/>
    </row>
    <row r="359" spans="1:21" ht="22.5" customHeight="1">
      <c r="A359" s="120" t="s">
        <v>266</v>
      </c>
      <c r="B359" s="114"/>
      <c r="C359" s="115"/>
      <c r="D359" s="115"/>
      <c r="E359" s="115"/>
      <c r="F359" s="115">
        <v>3</v>
      </c>
      <c r="G359" s="115">
        <v>2</v>
      </c>
      <c r="H359" s="115">
        <v>8</v>
      </c>
      <c r="I359" s="115">
        <v>4</v>
      </c>
      <c r="J359" s="115">
        <v>3</v>
      </c>
      <c r="K359" s="115">
        <v>11</v>
      </c>
      <c r="L359" s="115">
        <v>0</v>
      </c>
      <c r="M359" s="115">
        <v>0</v>
      </c>
      <c r="N359" s="115">
        <v>14</v>
      </c>
      <c r="O359" s="115">
        <v>17</v>
      </c>
      <c r="P359" s="116"/>
      <c r="Q359" s="117"/>
      <c r="R359" s="117"/>
      <c r="S359" s="117"/>
      <c r="T359" s="117"/>
      <c r="U359" s="117"/>
    </row>
    <row r="360" spans="1:21" ht="22.5" customHeight="1">
      <c r="A360" s="120" t="s">
        <v>302</v>
      </c>
      <c r="B360" s="114"/>
      <c r="C360" s="115"/>
      <c r="D360" s="115"/>
      <c r="E360" s="115"/>
      <c r="F360" s="115">
        <v>3</v>
      </c>
      <c r="G360" s="115">
        <v>1</v>
      </c>
      <c r="H360" s="115">
        <v>1</v>
      </c>
      <c r="I360" s="115">
        <v>4</v>
      </c>
      <c r="J360" s="115">
        <v>2</v>
      </c>
      <c r="K360" s="115">
        <v>2</v>
      </c>
      <c r="L360" s="115">
        <v>0</v>
      </c>
      <c r="M360" s="115">
        <v>0</v>
      </c>
      <c r="N360" s="115">
        <v>6</v>
      </c>
      <c r="O360" s="115">
        <v>7</v>
      </c>
      <c r="P360" s="116"/>
      <c r="Q360" s="117"/>
      <c r="R360" s="117"/>
      <c r="S360" s="117"/>
      <c r="T360" s="117"/>
      <c r="U360" s="117"/>
    </row>
    <row r="361" spans="1:21" ht="22.5" customHeight="1">
      <c r="A361" s="120" t="s">
        <v>303</v>
      </c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6"/>
      <c r="Q361" s="117"/>
      <c r="R361" s="117"/>
      <c r="S361" s="117"/>
      <c r="T361" s="117"/>
      <c r="U361" s="117"/>
    </row>
    <row r="362" spans="1:21" ht="22.5" customHeight="1">
      <c r="A362" s="120" t="s">
        <v>279</v>
      </c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6"/>
      <c r="Q362" s="117"/>
      <c r="R362" s="117"/>
      <c r="S362" s="117"/>
      <c r="T362" s="117"/>
      <c r="U362" s="117"/>
    </row>
    <row r="363" spans="1:21" ht="22.5" customHeight="1">
      <c r="A363" s="19" t="s">
        <v>304</v>
      </c>
      <c r="B363" s="114">
        <v>300</v>
      </c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6"/>
      <c r="Q363" s="117"/>
      <c r="R363" s="117"/>
      <c r="S363" s="117"/>
      <c r="T363" s="117"/>
      <c r="U363" s="117"/>
    </row>
    <row r="364" spans="1:21" ht="22.5" customHeight="1">
      <c r="A364" s="19" t="s">
        <v>305</v>
      </c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6"/>
      <c r="Q364" s="117"/>
      <c r="R364" s="117"/>
      <c r="S364" s="117"/>
      <c r="T364" s="117"/>
      <c r="U364" s="117"/>
    </row>
    <row r="365" spans="1:21" ht="22.5" customHeight="1">
      <c r="A365" s="120" t="s">
        <v>306</v>
      </c>
      <c r="B365" s="139"/>
      <c r="C365" s="133"/>
      <c r="D365" s="133"/>
      <c r="E365" s="133"/>
      <c r="F365" s="133">
        <v>15</v>
      </c>
      <c r="G365" s="133">
        <v>5</v>
      </c>
      <c r="H365" s="133">
        <v>7</v>
      </c>
      <c r="I365" s="133">
        <v>14</v>
      </c>
      <c r="J365" s="133">
        <v>11</v>
      </c>
      <c r="K365" s="133">
        <v>7</v>
      </c>
      <c r="L365" s="133">
        <v>13</v>
      </c>
      <c r="M365" s="133">
        <v>14</v>
      </c>
      <c r="N365" s="133">
        <v>46</v>
      </c>
      <c r="O365" s="133">
        <v>50</v>
      </c>
      <c r="P365" s="134"/>
      <c r="Q365" s="135"/>
      <c r="R365" s="135"/>
      <c r="S365" s="135"/>
      <c r="T365" s="135"/>
      <c r="U365" s="135"/>
    </row>
    <row r="366" spans="1:21" ht="22.5" customHeight="1">
      <c r="A366" s="120" t="s">
        <v>307</v>
      </c>
      <c r="B366" s="139"/>
      <c r="C366" s="133"/>
      <c r="D366" s="133"/>
      <c r="E366" s="133"/>
      <c r="F366" s="133">
        <v>12</v>
      </c>
      <c r="G366" s="133">
        <v>12</v>
      </c>
      <c r="H366" s="133">
        <v>17</v>
      </c>
      <c r="I366" s="133">
        <v>18</v>
      </c>
      <c r="J366" s="133">
        <v>16</v>
      </c>
      <c r="K366" s="133">
        <v>17</v>
      </c>
      <c r="L366" s="133">
        <v>16</v>
      </c>
      <c r="M366" s="133">
        <v>8</v>
      </c>
      <c r="N366" s="133">
        <v>61</v>
      </c>
      <c r="O366" s="133">
        <v>55</v>
      </c>
      <c r="P366" s="134"/>
      <c r="Q366" s="135"/>
      <c r="R366" s="135"/>
      <c r="S366" s="135"/>
      <c r="T366" s="135"/>
      <c r="U366" s="135"/>
    </row>
    <row r="367" spans="1:21" ht="22.5" customHeight="1">
      <c r="A367" s="121" t="s">
        <v>286</v>
      </c>
      <c r="B367" s="139"/>
      <c r="C367" s="133"/>
      <c r="D367" s="133"/>
      <c r="E367" s="133"/>
      <c r="F367" s="133">
        <v>13</v>
      </c>
      <c r="G367" s="133">
        <v>16</v>
      </c>
      <c r="H367" s="133">
        <v>9</v>
      </c>
      <c r="I367" s="133">
        <v>9</v>
      </c>
      <c r="J367" s="133">
        <v>8</v>
      </c>
      <c r="K367" s="133">
        <v>9</v>
      </c>
      <c r="L367" s="133">
        <v>8</v>
      </c>
      <c r="M367" s="133">
        <v>8</v>
      </c>
      <c r="N367" s="133">
        <v>38</v>
      </c>
      <c r="O367" s="133">
        <v>42</v>
      </c>
      <c r="P367" s="134"/>
      <c r="Q367" s="135"/>
      <c r="R367" s="135"/>
      <c r="S367" s="135"/>
      <c r="T367" s="135"/>
      <c r="U367" s="135"/>
    </row>
    <row r="368" spans="1:21" ht="22.5" customHeight="1">
      <c r="A368" s="140" t="s">
        <v>167</v>
      </c>
      <c r="B368" s="139">
        <v>300</v>
      </c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4"/>
      <c r="Q368" s="135"/>
      <c r="R368" s="135"/>
      <c r="S368" s="135"/>
      <c r="T368" s="135"/>
      <c r="U368" s="135"/>
    </row>
    <row r="369" spans="1:21" ht="22.5" customHeight="1">
      <c r="A369" s="135" t="s">
        <v>308</v>
      </c>
      <c r="B369" s="139"/>
      <c r="C369" s="133"/>
      <c r="D369" s="133"/>
      <c r="E369" s="133"/>
      <c r="F369" s="133">
        <v>7</v>
      </c>
      <c r="G369" s="133">
        <v>5</v>
      </c>
      <c r="H369" s="133">
        <v>10</v>
      </c>
      <c r="I369" s="133">
        <v>11</v>
      </c>
      <c r="J369" s="133">
        <v>12</v>
      </c>
      <c r="K369" s="133">
        <v>3</v>
      </c>
      <c r="L369" s="133">
        <v>5</v>
      </c>
      <c r="M369" s="133">
        <v>2</v>
      </c>
      <c r="N369" s="133">
        <v>24</v>
      </c>
      <c r="O369" s="133">
        <v>21</v>
      </c>
      <c r="P369" s="134"/>
      <c r="Q369" s="135"/>
      <c r="R369" s="135"/>
      <c r="S369" s="135"/>
      <c r="T369" s="135"/>
      <c r="U369" s="135"/>
    </row>
    <row r="370" spans="1:21" ht="22.5" customHeight="1">
      <c r="A370" s="135" t="s">
        <v>309</v>
      </c>
      <c r="B370" s="139"/>
      <c r="C370" s="133"/>
      <c r="D370" s="133"/>
      <c r="E370" s="133"/>
      <c r="F370" s="133">
        <v>13</v>
      </c>
      <c r="G370" s="133">
        <v>18</v>
      </c>
      <c r="H370" s="133">
        <v>0</v>
      </c>
      <c r="I370" s="133">
        <v>0</v>
      </c>
      <c r="J370" s="133">
        <v>0</v>
      </c>
      <c r="K370" s="133">
        <v>0</v>
      </c>
      <c r="L370" s="133">
        <v>0</v>
      </c>
      <c r="M370" s="133">
        <v>0</v>
      </c>
      <c r="N370" s="133">
        <v>13</v>
      </c>
      <c r="O370" s="133">
        <v>18</v>
      </c>
      <c r="P370" s="134"/>
      <c r="Q370" s="135"/>
      <c r="R370" s="135"/>
      <c r="S370" s="135"/>
      <c r="T370" s="135"/>
      <c r="U370" s="135"/>
    </row>
    <row r="371" spans="1:21" ht="22.5" customHeight="1">
      <c r="A371" s="135" t="s">
        <v>310</v>
      </c>
      <c r="B371" s="139"/>
      <c r="C371" s="133"/>
      <c r="D371" s="133"/>
      <c r="E371" s="133"/>
      <c r="F371" s="133">
        <v>5</v>
      </c>
      <c r="G371" s="133">
        <v>15</v>
      </c>
      <c r="H371" s="133">
        <v>20</v>
      </c>
      <c r="I371" s="133">
        <v>25</v>
      </c>
      <c r="J371" s="133">
        <v>8</v>
      </c>
      <c r="K371" s="133">
        <v>10</v>
      </c>
      <c r="L371" s="133">
        <v>0</v>
      </c>
      <c r="M371" s="133">
        <v>0</v>
      </c>
      <c r="N371" s="133">
        <v>33</v>
      </c>
      <c r="O371" s="133">
        <v>50</v>
      </c>
      <c r="P371" s="134"/>
      <c r="Q371" s="135"/>
      <c r="R371" s="135"/>
      <c r="S371" s="135"/>
      <c r="T371" s="135"/>
      <c r="U371" s="135"/>
    </row>
    <row r="372" spans="1:21" ht="22.5" customHeight="1">
      <c r="A372" s="140" t="s">
        <v>169</v>
      </c>
      <c r="B372" s="139">
        <v>300</v>
      </c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4"/>
      <c r="Q372" s="135"/>
      <c r="R372" s="135"/>
      <c r="S372" s="135"/>
      <c r="T372" s="135"/>
      <c r="U372" s="135"/>
    </row>
    <row r="373" spans="1:21" ht="22.5" customHeight="1">
      <c r="A373" s="135" t="s">
        <v>308</v>
      </c>
      <c r="B373" s="139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4"/>
      <c r="Q373" s="135"/>
      <c r="R373" s="135"/>
      <c r="S373" s="135"/>
      <c r="T373" s="135"/>
      <c r="U373" s="135"/>
    </row>
    <row r="374" spans="1:21" ht="22.5" customHeight="1">
      <c r="A374" s="135" t="s">
        <v>309</v>
      </c>
      <c r="B374" s="139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4"/>
      <c r="Q374" s="135"/>
      <c r="R374" s="135"/>
      <c r="S374" s="135"/>
      <c r="T374" s="135"/>
      <c r="U374" s="135"/>
    </row>
    <row r="375" spans="1:21" ht="22.5" customHeight="1">
      <c r="A375" s="135" t="s">
        <v>310</v>
      </c>
      <c r="B375" s="139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4"/>
      <c r="Q375" s="135"/>
      <c r="R375" s="135"/>
      <c r="S375" s="135"/>
      <c r="T375" s="135"/>
      <c r="U375" s="135"/>
    </row>
    <row r="376" spans="1:21" ht="22.5" customHeight="1">
      <c r="A376" s="135"/>
      <c r="B376" s="139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4"/>
      <c r="Q376" s="135"/>
      <c r="R376" s="135"/>
      <c r="S376" s="135"/>
      <c r="T376" s="135"/>
      <c r="U376" s="135"/>
    </row>
    <row r="377" spans="1:21" ht="22.5" customHeight="1">
      <c r="A377" s="140" t="s">
        <v>56</v>
      </c>
      <c r="B377" s="114"/>
      <c r="C377" s="115"/>
      <c r="D377" s="115"/>
      <c r="E377" s="115"/>
      <c r="F377" s="123"/>
      <c r="G377" s="115"/>
      <c r="H377" s="115"/>
      <c r="I377" s="115"/>
      <c r="J377" s="115"/>
      <c r="K377" s="115"/>
      <c r="L377" s="115"/>
      <c r="M377" s="123"/>
      <c r="N377" s="115"/>
      <c r="O377" s="115"/>
      <c r="P377" s="116"/>
      <c r="Q377" s="117"/>
      <c r="R377" s="117"/>
      <c r="S377" s="117"/>
      <c r="T377" s="117"/>
      <c r="U377" s="117"/>
    </row>
    <row r="378" spans="1:21" ht="22.5" customHeight="1">
      <c r="A378" s="122" t="s">
        <v>125</v>
      </c>
      <c r="B378" s="141">
        <v>2586</v>
      </c>
      <c r="C378" s="115"/>
      <c r="D378" s="115"/>
      <c r="E378" s="115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16"/>
      <c r="Q378" s="117"/>
      <c r="R378" s="117"/>
      <c r="S378" s="117"/>
      <c r="T378" s="117"/>
      <c r="U378" s="117"/>
    </row>
    <row r="379" spans="1:21" ht="22.5" customHeight="1">
      <c r="A379" s="121" t="s">
        <v>311</v>
      </c>
      <c r="B379" s="114">
        <v>830</v>
      </c>
      <c r="C379" s="115"/>
      <c r="D379" s="115"/>
      <c r="E379" s="115"/>
      <c r="F379" s="115">
        <v>5</v>
      </c>
      <c r="G379" s="115">
        <v>5</v>
      </c>
      <c r="H379" s="115">
        <v>16</v>
      </c>
      <c r="I379" s="115">
        <v>14</v>
      </c>
      <c r="J379" s="115">
        <v>24</v>
      </c>
      <c r="K379" s="115">
        <v>20</v>
      </c>
      <c r="L379" s="115">
        <v>12</v>
      </c>
      <c r="M379" s="115">
        <v>10</v>
      </c>
      <c r="N379" s="115">
        <v>57</v>
      </c>
      <c r="O379" s="115">
        <v>49</v>
      </c>
      <c r="P379" s="116"/>
      <c r="Q379" s="117"/>
      <c r="R379" s="117"/>
      <c r="S379" s="117"/>
      <c r="T379" s="117"/>
      <c r="U379" s="117"/>
    </row>
    <row r="380" spans="1:21" ht="22.5" customHeight="1">
      <c r="A380" s="121" t="s">
        <v>312</v>
      </c>
      <c r="B380" s="139">
        <v>340</v>
      </c>
      <c r="C380" s="133"/>
      <c r="D380" s="133"/>
      <c r="E380" s="133"/>
      <c r="F380" s="133">
        <v>5</v>
      </c>
      <c r="G380" s="133">
        <v>5</v>
      </c>
      <c r="H380" s="133">
        <v>14</v>
      </c>
      <c r="I380" s="133">
        <v>16</v>
      </c>
      <c r="J380" s="133">
        <v>14</v>
      </c>
      <c r="K380" s="133">
        <v>14</v>
      </c>
      <c r="L380" s="133">
        <v>17</v>
      </c>
      <c r="M380" s="133">
        <v>14</v>
      </c>
      <c r="N380" s="133">
        <v>50</v>
      </c>
      <c r="O380" s="133">
        <v>49</v>
      </c>
      <c r="P380" s="134"/>
      <c r="Q380" s="135"/>
      <c r="R380" s="135"/>
      <c r="S380" s="135"/>
      <c r="T380" s="135"/>
      <c r="U380" s="135"/>
    </row>
    <row r="381" spans="1:21" ht="22.5" customHeight="1">
      <c r="A381" s="121" t="s">
        <v>313</v>
      </c>
      <c r="B381" s="139">
        <v>491</v>
      </c>
      <c r="C381" s="133"/>
      <c r="D381" s="133"/>
      <c r="E381" s="133"/>
      <c r="F381" s="133">
        <v>4</v>
      </c>
      <c r="G381" s="133">
        <v>4</v>
      </c>
      <c r="H381" s="133">
        <v>14</v>
      </c>
      <c r="I381" s="133">
        <v>16</v>
      </c>
      <c r="J381" s="133">
        <v>15</v>
      </c>
      <c r="K381" s="133">
        <v>15</v>
      </c>
      <c r="L381" s="133">
        <v>12</v>
      </c>
      <c r="M381" s="133">
        <v>10</v>
      </c>
      <c r="N381" s="133">
        <v>45</v>
      </c>
      <c r="O381" s="133">
        <v>45</v>
      </c>
      <c r="P381" s="134"/>
      <c r="Q381" s="135"/>
      <c r="R381" s="135"/>
      <c r="S381" s="135"/>
      <c r="T381" s="135"/>
      <c r="U381" s="135"/>
    </row>
    <row r="382" spans="1:21" ht="22.5" customHeight="1">
      <c r="A382" s="121" t="s">
        <v>314</v>
      </c>
      <c r="B382" s="142">
        <v>425</v>
      </c>
      <c r="C382" s="133"/>
      <c r="D382" s="133"/>
      <c r="E382" s="133"/>
      <c r="F382" s="133">
        <v>6</v>
      </c>
      <c r="G382" s="133">
        <v>3</v>
      </c>
      <c r="H382" s="133">
        <v>18</v>
      </c>
      <c r="I382" s="133">
        <v>15</v>
      </c>
      <c r="J382" s="133">
        <v>15</v>
      </c>
      <c r="K382" s="133">
        <v>17</v>
      </c>
      <c r="L382" s="133">
        <v>14</v>
      </c>
      <c r="M382" s="133">
        <v>13</v>
      </c>
      <c r="N382" s="133">
        <v>53</v>
      </c>
      <c r="O382" s="133">
        <v>48</v>
      </c>
      <c r="P382" s="134"/>
      <c r="Q382" s="135"/>
      <c r="R382" s="135"/>
      <c r="S382" s="135"/>
      <c r="T382" s="135"/>
      <c r="U382" s="135"/>
    </row>
    <row r="383" spans="1:21" ht="22.5" customHeight="1">
      <c r="A383" s="19" t="s">
        <v>129</v>
      </c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6"/>
      <c r="Q383" s="117"/>
      <c r="R383" s="117"/>
      <c r="S383" s="117"/>
      <c r="T383" s="117"/>
      <c r="U383" s="117"/>
    </row>
    <row r="384" spans="1:21" ht="22.5" customHeight="1">
      <c r="A384" s="120" t="s">
        <v>315</v>
      </c>
      <c r="B384" s="114">
        <v>850</v>
      </c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6"/>
      <c r="Q384" s="117"/>
      <c r="R384" s="117"/>
      <c r="S384" s="117"/>
      <c r="T384" s="117"/>
      <c r="U384" s="117"/>
    </row>
    <row r="385" spans="1:21" ht="22.5" customHeight="1">
      <c r="A385" s="120" t="s">
        <v>316</v>
      </c>
      <c r="B385" s="141">
        <v>1200</v>
      </c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6"/>
      <c r="Q385" s="117"/>
      <c r="R385" s="117"/>
      <c r="S385" s="117"/>
      <c r="T385" s="117"/>
      <c r="U385" s="117"/>
    </row>
    <row r="386" spans="1:21" ht="22.5" customHeight="1">
      <c r="A386" s="120" t="s">
        <v>317</v>
      </c>
      <c r="B386" s="114">
        <v>800</v>
      </c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6"/>
      <c r="Q386" s="117"/>
      <c r="R386" s="117"/>
      <c r="S386" s="117"/>
      <c r="T386" s="117"/>
      <c r="U386" s="117"/>
    </row>
    <row r="387" spans="1:21" ht="22.5" customHeight="1">
      <c r="A387" s="19" t="s">
        <v>134</v>
      </c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6"/>
      <c r="Q387" s="117"/>
      <c r="R387" s="117"/>
      <c r="S387" s="117"/>
      <c r="T387" s="117"/>
      <c r="U387" s="117"/>
    </row>
    <row r="388" spans="1:21" ht="22.5" customHeight="1">
      <c r="A388" s="120" t="s">
        <v>318</v>
      </c>
      <c r="B388" s="141">
        <v>1147</v>
      </c>
      <c r="C388" s="115"/>
      <c r="D388" s="115"/>
      <c r="E388" s="115"/>
      <c r="F388" s="115">
        <v>11</v>
      </c>
      <c r="G388" s="115">
        <v>12</v>
      </c>
      <c r="H388" s="115">
        <v>20</v>
      </c>
      <c r="I388" s="115">
        <v>25</v>
      </c>
      <c r="J388" s="115">
        <v>13</v>
      </c>
      <c r="K388" s="115">
        <v>12</v>
      </c>
      <c r="L388" s="115">
        <v>5</v>
      </c>
      <c r="M388" s="115">
        <v>8</v>
      </c>
      <c r="N388" s="115">
        <v>49</v>
      </c>
      <c r="O388" s="115">
        <v>57</v>
      </c>
      <c r="P388" s="116"/>
      <c r="Q388" s="117"/>
      <c r="R388" s="117"/>
      <c r="S388" s="117"/>
      <c r="T388" s="117"/>
      <c r="U388" s="117"/>
    </row>
    <row r="389" spans="1:21" ht="22.5" customHeight="1">
      <c r="A389" s="19" t="s">
        <v>138</v>
      </c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6"/>
      <c r="Q389" s="117"/>
      <c r="R389" s="117"/>
      <c r="S389" s="117"/>
      <c r="T389" s="117"/>
      <c r="U389" s="117"/>
    </row>
    <row r="390" spans="1:21" ht="22.5" customHeight="1">
      <c r="A390" s="120" t="s">
        <v>319</v>
      </c>
      <c r="B390" s="114">
        <v>700</v>
      </c>
      <c r="C390" s="115"/>
      <c r="D390" s="115"/>
      <c r="E390" s="115"/>
      <c r="F390" s="115">
        <v>10</v>
      </c>
      <c r="G390" s="115">
        <v>10</v>
      </c>
      <c r="H390" s="115">
        <v>10</v>
      </c>
      <c r="I390" s="115">
        <v>10</v>
      </c>
      <c r="J390" s="123">
        <v>10</v>
      </c>
      <c r="K390" s="115">
        <v>0</v>
      </c>
      <c r="L390" s="123">
        <v>0</v>
      </c>
      <c r="M390" s="123">
        <v>0</v>
      </c>
      <c r="N390" s="115">
        <v>30</v>
      </c>
      <c r="O390" s="115">
        <v>20</v>
      </c>
      <c r="P390" s="116">
        <v>0.0714</v>
      </c>
      <c r="Q390" s="117"/>
      <c r="R390" s="117"/>
      <c r="S390" s="117"/>
      <c r="T390" s="117"/>
      <c r="U390" s="117"/>
    </row>
    <row r="391" spans="1:21" ht="22.5" customHeight="1">
      <c r="A391" s="120" t="s">
        <v>320</v>
      </c>
      <c r="B391" s="114">
        <v>900</v>
      </c>
      <c r="C391" s="115"/>
      <c r="D391" s="115"/>
      <c r="E391" s="115"/>
      <c r="F391" s="115">
        <v>0</v>
      </c>
      <c r="G391" s="115">
        <v>10</v>
      </c>
      <c r="H391" s="115">
        <v>15</v>
      </c>
      <c r="I391" s="115">
        <v>10</v>
      </c>
      <c r="J391" s="115">
        <v>15</v>
      </c>
      <c r="K391" s="115">
        <v>0</v>
      </c>
      <c r="L391" s="115">
        <v>15</v>
      </c>
      <c r="M391" s="115">
        <v>5</v>
      </c>
      <c r="N391" s="115">
        <v>45</v>
      </c>
      <c r="O391" s="115">
        <v>25</v>
      </c>
      <c r="P391" s="116">
        <v>0.0778</v>
      </c>
      <c r="Q391" s="117"/>
      <c r="R391" s="117"/>
      <c r="S391" s="117"/>
      <c r="T391" s="117"/>
      <c r="U391" s="117"/>
    </row>
    <row r="392" spans="1:21" ht="22.5" customHeight="1">
      <c r="A392" s="120" t="s">
        <v>321</v>
      </c>
      <c r="B392" s="114">
        <v>700</v>
      </c>
      <c r="C392" s="115"/>
      <c r="D392" s="115"/>
      <c r="E392" s="115"/>
      <c r="F392" s="115">
        <v>10</v>
      </c>
      <c r="G392" s="115">
        <v>0</v>
      </c>
      <c r="H392" s="115">
        <v>15</v>
      </c>
      <c r="I392" s="115">
        <v>15</v>
      </c>
      <c r="J392" s="115">
        <v>0</v>
      </c>
      <c r="K392" s="115">
        <v>15</v>
      </c>
      <c r="L392" s="115">
        <v>0</v>
      </c>
      <c r="M392" s="115">
        <v>0</v>
      </c>
      <c r="N392" s="115">
        <v>25</v>
      </c>
      <c r="O392" s="115">
        <v>30</v>
      </c>
      <c r="P392" s="116">
        <v>0.0785</v>
      </c>
      <c r="Q392" s="117"/>
      <c r="R392" s="117"/>
      <c r="S392" s="117"/>
      <c r="T392" s="117"/>
      <c r="U392" s="117"/>
    </row>
    <row r="393" spans="1:21" ht="22.5" customHeight="1">
      <c r="A393" s="137" t="s">
        <v>143</v>
      </c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6"/>
      <c r="Q393" s="117"/>
      <c r="R393" s="117"/>
      <c r="S393" s="117"/>
      <c r="T393" s="117"/>
      <c r="U393" s="117"/>
    </row>
    <row r="394" spans="1:21" ht="22.5" customHeight="1">
      <c r="A394" s="117" t="s">
        <v>322</v>
      </c>
      <c r="B394" s="114">
        <v>200</v>
      </c>
      <c r="C394" s="115"/>
      <c r="D394" s="115"/>
      <c r="E394" s="115"/>
      <c r="F394" s="123">
        <v>7</v>
      </c>
      <c r="G394" s="115">
        <v>19</v>
      </c>
      <c r="H394" s="115">
        <v>18</v>
      </c>
      <c r="I394" s="115">
        <v>11</v>
      </c>
      <c r="J394" s="115">
        <v>12</v>
      </c>
      <c r="K394" s="115">
        <v>12</v>
      </c>
      <c r="L394" s="115">
        <v>0</v>
      </c>
      <c r="M394" s="115">
        <v>0</v>
      </c>
      <c r="N394" s="115">
        <v>37</v>
      </c>
      <c r="O394" s="115">
        <v>42</v>
      </c>
      <c r="P394" s="116"/>
      <c r="Q394" s="117"/>
      <c r="R394" s="117"/>
      <c r="S394" s="117"/>
      <c r="T394" s="117"/>
      <c r="U394" s="117"/>
    </row>
    <row r="395" spans="1:21" ht="22.5" customHeight="1">
      <c r="A395" s="117" t="s">
        <v>323</v>
      </c>
      <c r="B395" s="114">
        <v>400</v>
      </c>
      <c r="C395" s="115"/>
      <c r="D395" s="115"/>
      <c r="E395" s="115"/>
      <c r="F395" s="115">
        <v>9</v>
      </c>
      <c r="G395" s="115">
        <v>11</v>
      </c>
      <c r="H395" s="115">
        <v>19</v>
      </c>
      <c r="I395" s="115">
        <v>31</v>
      </c>
      <c r="J395" s="115">
        <v>14</v>
      </c>
      <c r="K395" s="115">
        <v>14</v>
      </c>
      <c r="L395" s="115">
        <v>0</v>
      </c>
      <c r="M395" s="115">
        <v>0</v>
      </c>
      <c r="N395" s="115">
        <v>42</v>
      </c>
      <c r="O395" s="115">
        <v>56</v>
      </c>
      <c r="P395" s="116"/>
      <c r="Q395" s="117"/>
      <c r="R395" s="117"/>
      <c r="S395" s="117"/>
      <c r="T395" s="117"/>
      <c r="U395" s="117"/>
    </row>
    <row r="396" spans="1:21" ht="22.5" customHeight="1">
      <c r="A396" s="117" t="s">
        <v>324</v>
      </c>
      <c r="B396" s="114">
        <v>800</v>
      </c>
      <c r="C396" s="115"/>
      <c r="D396" s="115"/>
      <c r="E396" s="115"/>
      <c r="F396" s="115">
        <v>12</v>
      </c>
      <c r="G396" s="115">
        <v>17</v>
      </c>
      <c r="H396" s="115">
        <v>7</v>
      </c>
      <c r="I396" s="115">
        <v>9</v>
      </c>
      <c r="J396" s="123">
        <v>11</v>
      </c>
      <c r="K396" s="115">
        <v>9</v>
      </c>
      <c r="L396" s="123">
        <v>0</v>
      </c>
      <c r="M396" s="123">
        <v>0</v>
      </c>
      <c r="N396" s="115">
        <v>30</v>
      </c>
      <c r="O396" s="115">
        <v>32</v>
      </c>
      <c r="P396" s="116"/>
      <c r="Q396" s="117"/>
      <c r="R396" s="117"/>
      <c r="S396" s="117"/>
      <c r="T396" s="117"/>
      <c r="U396" s="117"/>
    </row>
    <row r="397" spans="1:21" ht="22.5" customHeight="1">
      <c r="A397" s="19" t="s">
        <v>147</v>
      </c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23"/>
      <c r="M397" s="123"/>
      <c r="N397" s="115"/>
      <c r="O397" s="115"/>
      <c r="P397" s="116"/>
      <c r="Q397" s="117"/>
      <c r="R397" s="117"/>
      <c r="S397" s="117"/>
      <c r="T397" s="117"/>
      <c r="U397" s="117"/>
    </row>
    <row r="398" spans="1:21" ht="22.5" customHeight="1">
      <c r="A398" s="19" t="s">
        <v>325</v>
      </c>
      <c r="B398" s="114">
        <v>464</v>
      </c>
      <c r="C398" s="115"/>
      <c r="D398" s="115"/>
      <c r="E398" s="115"/>
      <c r="F398" s="123">
        <v>32</v>
      </c>
      <c r="G398" s="115">
        <v>37</v>
      </c>
      <c r="H398" s="115">
        <v>45</v>
      </c>
      <c r="I398" s="115">
        <v>49</v>
      </c>
      <c r="J398" s="115">
        <v>50</v>
      </c>
      <c r="K398" s="115">
        <v>53</v>
      </c>
      <c r="L398" s="123">
        <v>56</v>
      </c>
      <c r="M398" s="123">
        <v>40</v>
      </c>
      <c r="N398" s="115">
        <v>183</v>
      </c>
      <c r="O398" s="115">
        <v>179</v>
      </c>
      <c r="P398" s="116">
        <v>0.78</v>
      </c>
      <c r="Q398" s="117"/>
      <c r="R398" s="117"/>
      <c r="S398" s="117"/>
      <c r="T398" s="117"/>
      <c r="U398" s="117"/>
    </row>
    <row r="399" spans="1:21" ht="22.5" customHeight="1">
      <c r="A399" s="19" t="s">
        <v>326</v>
      </c>
      <c r="B399" s="114">
        <v>476</v>
      </c>
      <c r="C399" s="115"/>
      <c r="D399" s="115"/>
      <c r="E399" s="115"/>
      <c r="F399" s="115">
        <v>35</v>
      </c>
      <c r="G399" s="115">
        <v>43</v>
      </c>
      <c r="H399" s="115">
        <v>45</v>
      </c>
      <c r="I399" s="115">
        <v>50</v>
      </c>
      <c r="J399" s="115">
        <v>43</v>
      </c>
      <c r="K399" s="115">
        <v>48</v>
      </c>
      <c r="L399" s="115">
        <v>32</v>
      </c>
      <c r="M399" s="115">
        <v>35</v>
      </c>
      <c r="N399" s="115">
        <v>155</v>
      </c>
      <c r="O399" s="115">
        <v>176</v>
      </c>
      <c r="P399" s="116">
        <v>0.69</v>
      </c>
      <c r="Q399" s="117"/>
      <c r="R399" s="117"/>
      <c r="S399" s="117"/>
      <c r="T399" s="117"/>
      <c r="U399" s="117"/>
    </row>
    <row r="400" spans="1:21" ht="22.5" customHeight="1">
      <c r="A400" s="19" t="s">
        <v>327</v>
      </c>
      <c r="B400" s="114">
        <v>637</v>
      </c>
      <c r="C400" s="115"/>
      <c r="D400" s="115"/>
      <c r="E400" s="115"/>
      <c r="F400" s="115">
        <v>34</v>
      </c>
      <c r="G400" s="115">
        <v>36</v>
      </c>
      <c r="H400" s="115">
        <v>44</v>
      </c>
      <c r="I400" s="115">
        <v>48</v>
      </c>
      <c r="J400" s="115">
        <v>45</v>
      </c>
      <c r="K400" s="115">
        <v>49</v>
      </c>
      <c r="L400" s="115">
        <v>35</v>
      </c>
      <c r="M400" s="115">
        <v>37</v>
      </c>
      <c r="N400" s="115">
        <v>158</v>
      </c>
      <c r="O400" s="115">
        <v>170</v>
      </c>
      <c r="P400" s="116">
        <v>0.51</v>
      </c>
      <c r="Q400" s="117"/>
      <c r="R400" s="117"/>
      <c r="S400" s="117"/>
      <c r="T400" s="117"/>
      <c r="U400" s="117"/>
    </row>
    <row r="401" spans="1:21" ht="22.5" customHeight="1">
      <c r="A401" s="19" t="s">
        <v>328</v>
      </c>
      <c r="B401" s="114">
        <v>380</v>
      </c>
      <c r="C401" s="115"/>
      <c r="D401" s="115"/>
      <c r="E401" s="115"/>
      <c r="F401" s="115">
        <v>31</v>
      </c>
      <c r="G401" s="115">
        <v>36</v>
      </c>
      <c r="H401" s="115">
        <v>39</v>
      </c>
      <c r="I401" s="115">
        <v>43</v>
      </c>
      <c r="J401" s="115">
        <v>45</v>
      </c>
      <c r="K401" s="115">
        <v>46</v>
      </c>
      <c r="L401" s="115">
        <v>37</v>
      </c>
      <c r="M401" s="115">
        <v>33</v>
      </c>
      <c r="N401" s="115">
        <v>152</v>
      </c>
      <c r="O401" s="115">
        <v>158</v>
      </c>
      <c r="P401" s="116">
        <v>0.81</v>
      </c>
      <c r="Q401" s="117"/>
      <c r="R401" s="117"/>
      <c r="S401" s="117"/>
      <c r="T401" s="117"/>
      <c r="U401" s="117"/>
    </row>
    <row r="402" spans="1:21" ht="22.5" customHeight="1">
      <c r="A402" s="122" t="s">
        <v>150</v>
      </c>
      <c r="B402" s="141">
        <v>1624</v>
      </c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6"/>
      <c r="Q402" s="117"/>
      <c r="R402" s="117"/>
      <c r="S402" s="117"/>
      <c r="T402" s="117"/>
      <c r="U402" s="117"/>
    </row>
    <row r="403" spans="1:21" ht="22.5" customHeight="1">
      <c r="A403" s="135" t="s">
        <v>329</v>
      </c>
      <c r="B403" s="114">
        <v>520</v>
      </c>
      <c r="C403" s="115"/>
      <c r="D403" s="115"/>
      <c r="E403" s="115"/>
      <c r="F403" s="115">
        <v>10</v>
      </c>
      <c r="G403" s="115">
        <v>10</v>
      </c>
      <c r="H403" s="115">
        <v>15</v>
      </c>
      <c r="I403" s="115">
        <v>10</v>
      </c>
      <c r="J403" s="115">
        <v>5</v>
      </c>
      <c r="K403" s="115">
        <v>5</v>
      </c>
      <c r="L403" s="115">
        <v>7</v>
      </c>
      <c r="M403" s="115">
        <v>2</v>
      </c>
      <c r="N403" s="115">
        <v>37</v>
      </c>
      <c r="O403" s="115">
        <v>27</v>
      </c>
      <c r="P403" s="116">
        <v>0.12</v>
      </c>
      <c r="Q403" s="117"/>
      <c r="R403" s="117"/>
      <c r="S403" s="117"/>
      <c r="T403" s="117"/>
      <c r="U403" s="117"/>
    </row>
    <row r="404" spans="1:21" ht="22.5" customHeight="1">
      <c r="A404" s="135" t="s">
        <v>330</v>
      </c>
      <c r="B404" s="114">
        <v>600</v>
      </c>
      <c r="C404" s="115"/>
      <c r="D404" s="115"/>
      <c r="E404" s="115"/>
      <c r="F404" s="115">
        <v>7</v>
      </c>
      <c r="G404" s="115">
        <v>10</v>
      </c>
      <c r="H404" s="115">
        <v>10</v>
      </c>
      <c r="I404" s="115">
        <v>15</v>
      </c>
      <c r="J404" s="115">
        <v>5</v>
      </c>
      <c r="K404" s="115">
        <v>5</v>
      </c>
      <c r="L404" s="115">
        <v>5</v>
      </c>
      <c r="M404" s="115">
        <v>5</v>
      </c>
      <c r="N404" s="115">
        <v>27</v>
      </c>
      <c r="O404" s="115">
        <v>35</v>
      </c>
      <c r="P404" s="116">
        <v>0.1033</v>
      </c>
      <c r="Q404" s="117"/>
      <c r="R404" s="117"/>
      <c r="S404" s="117"/>
      <c r="T404" s="117"/>
      <c r="U404" s="117"/>
    </row>
    <row r="405" spans="1:21" ht="22.5" customHeight="1">
      <c r="A405" s="135" t="s">
        <v>331</v>
      </c>
      <c r="B405" s="114">
        <v>504</v>
      </c>
      <c r="C405" s="115"/>
      <c r="D405" s="115"/>
      <c r="E405" s="115"/>
      <c r="F405" s="115">
        <v>5</v>
      </c>
      <c r="G405" s="115">
        <v>5</v>
      </c>
      <c r="H405" s="115">
        <v>15</v>
      </c>
      <c r="I405" s="115">
        <v>15</v>
      </c>
      <c r="J405" s="115">
        <v>7</v>
      </c>
      <c r="K405" s="115">
        <v>5</v>
      </c>
      <c r="L405" s="115">
        <v>8</v>
      </c>
      <c r="M405" s="115">
        <v>3</v>
      </c>
      <c r="N405" s="115">
        <v>35</v>
      </c>
      <c r="O405" s="115">
        <v>28</v>
      </c>
      <c r="P405" s="116">
        <v>0.13</v>
      </c>
      <c r="Q405" s="117"/>
      <c r="R405" s="117"/>
      <c r="S405" s="117"/>
      <c r="T405" s="117"/>
      <c r="U405" s="117"/>
    </row>
    <row r="406" spans="1:21" ht="22.5" customHeight="1">
      <c r="A406" s="19" t="s">
        <v>153</v>
      </c>
      <c r="B406" s="141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6"/>
      <c r="Q406" s="117"/>
      <c r="R406" s="117"/>
      <c r="S406" s="117"/>
      <c r="T406" s="117"/>
      <c r="U406" s="117"/>
    </row>
    <row r="407" spans="1:21" ht="22.5" customHeight="1">
      <c r="A407" s="120" t="s">
        <v>332</v>
      </c>
      <c r="B407" s="114">
        <v>656</v>
      </c>
      <c r="C407" s="115"/>
      <c r="D407" s="115"/>
      <c r="E407" s="115"/>
      <c r="F407" s="115">
        <v>21</v>
      </c>
      <c r="G407" s="115">
        <v>21</v>
      </c>
      <c r="H407" s="115">
        <v>13</v>
      </c>
      <c r="I407" s="115">
        <v>24</v>
      </c>
      <c r="J407" s="115">
        <v>12</v>
      </c>
      <c r="K407" s="115">
        <v>16</v>
      </c>
      <c r="L407" s="115">
        <v>5</v>
      </c>
      <c r="M407" s="115">
        <v>4</v>
      </c>
      <c r="N407" s="115">
        <v>51</v>
      </c>
      <c r="O407" s="115">
        <v>65</v>
      </c>
      <c r="P407" s="116"/>
      <c r="Q407" s="117"/>
      <c r="R407" s="117"/>
      <c r="S407" s="117"/>
      <c r="T407" s="117"/>
      <c r="U407" s="117"/>
    </row>
    <row r="408" spans="1:21" ht="22.5" customHeight="1">
      <c r="A408" s="120" t="s">
        <v>333</v>
      </c>
      <c r="B408" s="114">
        <v>695</v>
      </c>
      <c r="C408" s="115"/>
      <c r="D408" s="115"/>
      <c r="E408" s="115"/>
      <c r="F408" s="115">
        <v>21</v>
      </c>
      <c r="G408" s="115">
        <v>25</v>
      </c>
      <c r="H408" s="115">
        <v>20</v>
      </c>
      <c r="I408" s="115">
        <v>26</v>
      </c>
      <c r="J408" s="115">
        <v>24</v>
      </c>
      <c r="K408" s="115">
        <v>19</v>
      </c>
      <c r="L408" s="115">
        <v>7</v>
      </c>
      <c r="M408" s="115">
        <v>8</v>
      </c>
      <c r="N408" s="115">
        <v>72</v>
      </c>
      <c r="O408" s="115">
        <v>78</v>
      </c>
      <c r="P408" s="116"/>
      <c r="Q408" s="117"/>
      <c r="R408" s="117"/>
      <c r="S408" s="117"/>
      <c r="T408" s="117"/>
      <c r="U408" s="117"/>
    </row>
    <row r="409" spans="1:21" ht="22.5" customHeight="1">
      <c r="A409" s="19" t="s">
        <v>155</v>
      </c>
      <c r="B409" s="141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6"/>
      <c r="Q409" s="117"/>
      <c r="R409" s="117"/>
      <c r="S409" s="117"/>
      <c r="T409" s="117"/>
      <c r="U409" s="117"/>
    </row>
    <row r="410" spans="1:21" ht="22.5" customHeight="1">
      <c r="A410" s="19" t="s">
        <v>334</v>
      </c>
      <c r="B410" s="141">
        <v>750</v>
      </c>
      <c r="C410" s="115"/>
      <c r="D410" s="115"/>
      <c r="E410" s="115"/>
      <c r="F410" s="115">
        <v>16</v>
      </c>
      <c r="G410" s="115">
        <v>14</v>
      </c>
      <c r="H410" s="115">
        <v>8</v>
      </c>
      <c r="I410" s="115">
        <v>16</v>
      </c>
      <c r="J410" s="115">
        <v>12</v>
      </c>
      <c r="K410" s="115">
        <v>14</v>
      </c>
      <c r="L410" s="115">
        <v>7</v>
      </c>
      <c r="M410" s="115">
        <v>11</v>
      </c>
      <c r="N410" s="115">
        <v>43</v>
      </c>
      <c r="O410" s="115">
        <v>55</v>
      </c>
      <c r="P410" s="116">
        <v>0.1045</v>
      </c>
      <c r="Q410" s="117"/>
      <c r="R410" s="117"/>
      <c r="S410" s="117"/>
      <c r="T410" s="117"/>
      <c r="U410" s="117"/>
    </row>
    <row r="411" spans="1:21" ht="22.5" customHeight="1">
      <c r="A411" s="120" t="s">
        <v>335</v>
      </c>
      <c r="B411" s="114">
        <v>765</v>
      </c>
      <c r="C411" s="115"/>
      <c r="D411" s="115"/>
      <c r="E411" s="115"/>
      <c r="F411" s="115">
        <v>21</v>
      </c>
      <c r="G411" s="115">
        <v>18</v>
      </c>
      <c r="H411" s="115">
        <v>15</v>
      </c>
      <c r="I411" s="115">
        <v>18</v>
      </c>
      <c r="J411" s="115">
        <v>13</v>
      </c>
      <c r="K411" s="115">
        <v>11</v>
      </c>
      <c r="L411" s="115">
        <v>8</v>
      </c>
      <c r="M411" s="115">
        <v>14</v>
      </c>
      <c r="N411" s="115">
        <v>57</v>
      </c>
      <c r="O411" s="115">
        <v>61</v>
      </c>
      <c r="P411" s="116">
        <v>0.1234</v>
      </c>
      <c r="Q411" s="117"/>
      <c r="R411" s="117"/>
      <c r="S411" s="117"/>
      <c r="T411" s="117"/>
      <c r="U411" s="117"/>
    </row>
    <row r="412" spans="1:21" ht="22.5" customHeight="1">
      <c r="A412" s="120" t="s">
        <v>336</v>
      </c>
      <c r="B412" s="114">
        <v>1522</v>
      </c>
      <c r="C412" s="115"/>
      <c r="D412" s="115"/>
      <c r="E412" s="115"/>
      <c r="F412" s="115">
        <v>18</v>
      </c>
      <c r="G412" s="115">
        <v>24</v>
      </c>
      <c r="H412" s="115">
        <v>23</v>
      </c>
      <c r="I412" s="115">
        <v>28</v>
      </c>
      <c r="J412" s="115">
        <v>22</v>
      </c>
      <c r="K412" s="115">
        <v>31</v>
      </c>
      <c r="L412" s="115">
        <v>21</v>
      </c>
      <c r="M412" s="115">
        <v>29</v>
      </c>
      <c r="N412" s="115">
        <v>84</v>
      </c>
      <c r="O412" s="115">
        <v>112</v>
      </c>
      <c r="P412" s="116">
        <v>0.103</v>
      </c>
      <c r="Q412" s="117"/>
      <c r="R412" s="117"/>
      <c r="S412" s="117"/>
      <c r="T412" s="117"/>
      <c r="U412" s="117"/>
    </row>
    <row r="413" spans="1:21" ht="22.5" customHeight="1">
      <c r="A413" s="120" t="s">
        <v>337</v>
      </c>
      <c r="B413" s="114">
        <v>1284</v>
      </c>
      <c r="C413" s="115"/>
      <c r="D413" s="115"/>
      <c r="E413" s="115"/>
      <c r="F413" s="115">
        <v>23</v>
      </c>
      <c r="G413" s="115">
        <v>18</v>
      </c>
      <c r="H413" s="115">
        <v>26</v>
      </c>
      <c r="I413" s="115">
        <v>31</v>
      </c>
      <c r="J413" s="115">
        <v>21</v>
      </c>
      <c r="K413" s="123">
        <v>24</v>
      </c>
      <c r="L413" s="123">
        <v>19</v>
      </c>
      <c r="M413" s="123">
        <v>23</v>
      </c>
      <c r="N413" s="115">
        <v>89</v>
      </c>
      <c r="O413" s="115">
        <v>96</v>
      </c>
      <c r="P413" s="116">
        <v>0.1153</v>
      </c>
      <c r="Q413" s="117"/>
      <c r="R413" s="117"/>
      <c r="S413" s="117"/>
      <c r="T413" s="117"/>
      <c r="U413" s="117"/>
    </row>
    <row r="414" spans="1:21" ht="22.5" customHeight="1">
      <c r="A414" s="19" t="s">
        <v>158</v>
      </c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6"/>
      <c r="Q414" s="117"/>
      <c r="R414" s="117"/>
      <c r="S414" s="117"/>
      <c r="T414" s="117"/>
      <c r="U414" s="117"/>
    </row>
    <row r="415" spans="1:21" ht="22.5" customHeight="1">
      <c r="A415" s="120" t="s">
        <v>338</v>
      </c>
      <c r="B415" s="114">
        <v>865</v>
      </c>
      <c r="C415" s="115"/>
      <c r="D415" s="115"/>
      <c r="E415" s="115"/>
      <c r="F415" s="115">
        <v>10</v>
      </c>
      <c r="G415" s="115">
        <v>10</v>
      </c>
      <c r="H415" s="115">
        <v>80</v>
      </c>
      <c r="I415" s="115">
        <v>70</v>
      </c>
      <c r="J415" s="123">
        <v>35</v>
      </c>
      <c r="K415" s="123">
        <v>25</v>
      </c>
      <c r="L415" s="123">
        <v>5</v>
      </c>
      <c r="M415" s="123">
        <v>7</v>
      </c>
      <c r="N415" s="115">
        <v>130</v>
      </c>
      <c r="O415" s="115">
        <v>112</v>
      </c>
      <c r="P415" s="116">
        <v>0.2797</v>
      </c>
      <c r="Q415" s="117"/>
      <c r="R415" s="117"/>
      <c r="S415" s="117"/>
      <c r="T415" s="117"/>
      <c r="U415" s="117"/>
    </row>
    <row r="416" spans="1:21" ht="22.5" customHeight="1">
      <c r="A416" s="120" t="s">
        <v>339</v>
      </c>
      <c r="B416" s="114">
        <v>1024</v>
      </c>
      <c r="C416" s="115"/>
      <c r="D416" s="115"/>
      <c r="E416" s="115"/>
      <c r="F416" s="115">
        <v>10</v>
      </c>
      <c r="G416" s="115">
        <v>35</v>
      </c>
      <c r="H416" s="115">
        <v>60</v>
      </c>
      <c r="I416" s="115">
        <v>95</v>
      </c>
      <c r="J416" s="115">
        <v>30</v>
      </c>
      <c r="K416" s="115">
        <v>22</v>
      </c>
      <c r="L416" s="115">
        <v>3</v>
      </c>
      <c r="M416" s="115">
        <v>2</v>
      </c>
      <c r="N416" s="115">
        <v>103</v>
      </c>
      <c r="O416" s="115">
        <v>154</v>
      </c>
      <c r="P416" s="116">
        <v>0.2509</v>
      </c>
      <c r="Q416" s="117"/>
      <c r="R416" s="117"/>
      <c r="S416" s="117"/>
      <c r="T416" s="117"/>
      <c r="U416" s="117"/>
    </row>
    <row r="417" spans="1:21" ht="22.5" customHeight="1">
      <c r="A417" s="120" t="s">
        <v>340</v>
      </c>
      <c r="B417" s="114">
        <v>1040</v>
      </c>
      <c r="C417" s="115"/>
      <c r="D417" s="115"/>
      <c r="E417" s="115"/>
      <c r="F417" s="115">
        <v>20</v>
      </c>
      <c r="G417" s="115">
        <v>10</v>
      </c>
      <c r="H417" s="115">
        <v>50</v>
      </c>
      <c r="I417" s="115">
        <v>85</v>
      </c>
      <c r="J417" s="115">
        <v>20</v>
      </c>
      <c r="K417" s="115">
        <v>24</v>
      </c>
      <c r="L417" s="115">
        <v>2</v>
      </c>
      <c r="M417" s="115">
        <v>1</v>
      </c>
      <c r="N417" s="115">
        <v>92</v>
      </c>
      <c r="O417" s="115">
        <v>120</v>
      </c>
      <c r="P417" s="116">
        <v>0.1395</v>
      </c>
      <c r="Q417" s="117"/>
      <c r="R417" s="117"/>
      <c r="S417" s="117"/>
      <c r="T417" s="117"/>
      <c r="U417" s="117"/>
    </row>
    <row r="418" spans="1:21" ht="22.5" customHeight="1">
      <c r="A418" s="19" t="s">
        <v>160</v>
      </c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6"/>
      <c r="Q418" s="117"/>
      <c r="R418" s="117"/>
      <c r="S418" s="117"/>
      <c r="T418" s="117"/>
      <c r="U418" s="117"/>
    </row>
    <row r="419" spans="1:21" ht="22.5" customHeight="1">
      <c r="A419" s="120" t="s">
        <v>341</v>
      </c>
      <c r="B419" s="114">
        <v>552</v>
      </c>
      <c r="C419" s="115"/>
      <c r="D419" s="115"/>
      <c r="E419" s="115"/>
      <c r="F419" s="115">
        <v>7</v>
      </c>
      <c r="G419" s="115">
        <v>19</v>
      </c>
      <c r="H419" s="115">
        <v>18</v>
      </c>
      <c r="I419" s="115">
        <v>11</v>
      </c>
      <c r="J419" s="115">
        <v>12</v>
      </c>
      <c r="K419" s="115">
        <v>12</v>
      </c>
      <c r="L419" s="115">
        <v>0</v>
      </c>
      <c r="M419" s="115">
        <v>0</v>
      </c>
      <c r="N419" s="115">
        <v>37</v>
      </c>
      <c r="O419" s="115">
        <v>42</v>
      </c>
      <c r="P419" s="116"/>
      <c r="Q419" s="117"/>
      <c r="R419" s="117"/>
      <c r="S419" s="117"/>
      <c r="T419" s="117"/>
      <c r="U419" s="117"/>
    </row>
    <row r="420" spans="1:21" ht="22.5" customHeight="1">
      <c r="A420" s="120" t="s">
        <v>342</v>
      </c>
      <c r="B420" s="114">
        <v>800</v>
      </c>
      <c r="C420" s="115"/>
      <c r="D420" s="115"/>
      <c r="E420" s="115"/>
      <c r="F420" s="115">
        <v>9</v>
      </c>
      <c r="G420" s="115">
        <v>11</v>
      </c>
      <c r="H420" s="115">
        <v>19</v>
      </c>
      <c r="I420" s="115">
        <v>31</v>
      </c>
      <c r="J420" s="115">
        <v>14</v>
      </c>
      <c r="K420" s="115">
        <v>14</v>
      </c>
      <c r="L420" s="115">
        <v>0</v>
      </c>
      <c r="M420" s="115">
        <v>0</v>
      </c>
      <c r="N420" s="115">
        <v>42</v>
      </c>
      <c r="O420" s="115">
        <v>56</v>
      </c>
      <c r="P420" s="116"/>
      <c r="Q420" s="117"/>
      <c r="R420" s="117"/>
      <c r="S420" s="117"/>
      <c r="T420" s="117"/>
      <c r="U420" s="117"/>
    </row>
    <row r="421" spans="1:21" ht="22.5" customHeight="1">
      <c r="A421" s="120" t="s">
        <v>343</v>
      </c>
      <c r="B421" s="141">
        <v>355</v>
      </c>
      <c r="C421" s="115"/>
      <c r="D421" s="115"/>
      <c r="E421" s="115"/>
      <c r="F421" s="115">
        <v>12</v>
      </c>
      <c r="G421" s="115">
        <v>17</v>
      </c>
      <c r="H421" s="115">
        <v>7</v>
      </c>
      <c r="I421" s="115">
        <v>9</v>
      </c>
      <c r="J421" s="115">
        <v>11</v>
      </c>
      <c r="K421" s="115">
        <v>9</v>
      </c>
      <c r="L421" s="115">
        <v>0</v>
      </c>
      <c r="M421" s="115">
        <v>0</v>
      </c>
      <c r="N421" s="115">
        <v>30</v>
      </c>
      <c r="O421" s="115">
        <v>32</v>
      </c>
      <c r="P421" s="116"/>
      <c r="Q421" s="117"/>
      <c r="R421" s="117"/>
      <c r="S421" s="117"/>
      <c r="T421" s="117"/>
      <c r="U421" s="117"/>
    </row>
    <row r="422" spans="1:21" ht="22.5" customHeight="1">
      <c r="A422" s="19" t="s">
        <v>162</v>
      </c>
      <c r="B422" s="141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6"/>
      <c r="Q422" s="117"/>
      <c r="R422" s="117"/>
      <c r="S422" s="117"/>
      <c r="T422" s="117"/>
      <c r="U422" s="117"/>
    </row>
    <row r="423" spans="1:21" ht="22.5" customHeight="1">
      <c r="A423" s="120" t="s">
        <v>344</v>
      </c>
      <c r="B423" s="114">
        <v>500</v>
      </c>
      <c r="C423" s="115"/>
      <c r="D423" s="115"/>
      <c r="E423" s="115"/>
      <c r="F423" s="115">
        <v>8</v>
      </c>
      <c r="G423" s="115">
        <v>20</v>
      </c>
      <c r="H423" s="115">
        <v>19</v>
      </c>
      <c r="I423" s="115">
        <v>12</v>
      </c>
      <c r="J423" s="115">
        <v>13</v>
      </c>
      <c r="K423" s="115">
        <v>13</v>
      </c>
      <c r="L423" s="115">
        <v>0</v>
      </c>
      <c r="M423" s="115">
        <v>0</v>
      </c>
      <c r="N423" s="115">
        <v>40</v>
      </c>
      <c r="O423" s="115">
        <v>45</v>
      </c>
      <c r="P423" s="116"/>
      <c r="Q423" s="117"/>
      <c r="R423" s="117"/>
      <c r="S423" s="117"/>
      <c r="T423" s="117"/>
      <c r="U423" s="117"/>
    </row>
    <row r="424" spans="1:21" ht="22.5" customHeight="1">
      <c r="A424" s="120" t="s">
        <v>345</v>
      </c>
      <c r="B424" s="114">
        <v>500</v>
      </c>
      <c r="C424" s="115"/>
      <c r="D424" s="115"/>
      <c r="E424" s="115"/>
      <c r="F424" s="115">
        <v>10</v>
      </c>
      <c r="G424" s="115">
        <v>12</v>
      </c>
      <c r="H424" s="115">
        <v>20</v>
      </c>
      <c r="I424" s="115">
        <v>32</v>
      </c>
      <c r="J424" s="115">
        <v>15</v>
      </c>
      <c r="K424" s="115">
        <v>15</v>
      </c>
      <c r="L424" s="115">
        <v>0</v>
      </c>
      <c r="M424" s="115">
        <v>0</v>
      </c>
      <c r="N424" s="115">
        <v>45</v>
      </c>
      <c r="O424" s="115">
        <v>59</v>
      </c>
      <c r="P424" s="116"/>
      <c r="Q424" s="117"/>
      <c r="R424" s="117"/>
      <c r="S424" s="117"/>
      <c r="T424" s="117"/>
      <c r="U424" s="117"/>
    </row>
    <row r="425" spans="1:21" ht="22.5" customHeight="1">
      <c r="A425" s="120" t="s">
        <v>346</v>
      </c>
      <c r="B425" s="114">
        <v>700</v>
      </c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6"/>
      <c r="Q425" s="117"/>
      <c r="R425" s="117"/>
      <c r="S425" s="117"/>
      <c r="T425" s="117"/>
      <c r="U425" s="117"/>
    </row>
    <row r="426" spans="1:21" ht="22.5" customHeight="1">
      <c r="A426" s="19" t="s">
        <v>304</v>
      </c>
      <c r="B426" s="139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4"/>
      <c r="Q426" s="135"/>
      <c r="R426" s="135"/>
      <c r="S426" s="135"/>
      <c r="T426" s="135"/>
      <c r="U426" s="135"/>
    </row>
    <row r="427" spans="1:21" ht="22.5" customHeight="1">
      <c r="A427" s="120" t="s">
        <v>347</v>
      </c>
      <c r="B427" s="143">
        <v>850</v>
      </c>
      <c r="C427" s="144"/>
      <c r="D427" s="144"/>
      <c r="E427" s="144"/>
      <c r="F427" s="144">
        <v>15</v>
      </c>
      <c r="G427" s="144">
        <v>21</v>
      </c>
      <c r="H427" s="144">
        <v>25</v>
      </c>
      <c r="I427" s="144">
        <v>15</v>
      </c>
      <c r="J427" s="144">
        <v>20</v>
      </c>
      <c r="K427" s="144">
        <v>20</v>
      </c>
      <c r="L427" s="144">
        <v>15</v>
      </c>
      <c r="M427" s="144">
        <v>16</v>
      </c>
      <c r="N427" s="144">
        <v>75</v>
      </c>
      <c r="O427" s="133">
        <v>73</v>
      </c>
      <c r="P427" s="134">
        <v>0.17</v>
      </c>
      <c r="Q427" s="135"/>
      <c r="R427" s="135"/>
      <c r="S427" s="135"/>
      <c r="T427" s="135"/>
      <c r="U427" s="135"/>
    </row>
    <row r="428" spans="1:21" ht="22.5" customHeight="1">
      <c r="A428" s="120" t="s">
        <v>348</v>
      </c>
      <c r="B428" s="141">
        <v>1180</v>
      </c>
      <c r="C428" s="115"/>
      <c r="D428" s="115"/>
      <c r="E428" s="115"/>
      <c r="F428" s="123">
        <v>25</v>
      </c>
      <c r="G428" s="123">
        <v>26</v>
      </c>
      <c r="H428" s="123">
        <v>26</v>
      </c>
      <c r="I428" s="123">
        <v>22</v>
      </c>
      <c r="J428" s="123">
        <v>27</v>
      </c>
      <c r="K428" s="123">
        <v>23</v>
      </c>
      <c r="L428" s="123">
        <v>24</v>
      </c>
      <c r="M428" s="123">
        <v>12</v>
      </c>
      <c r="N428" s="115">
        <v>92</v>
      </c>
      <c r="O428" s="115">
        <v>93</v>
      </c>
      <c r="P428" s="116">
        <v>0.16</v>
      </c>
      <c r="Q428" s="129"/>
      <c r="R428" s="129"/>
      <c r="S428" s="129"/>
      <c r="T428" s="129"/>
      <c r="U428" s="127"/>
    </row>
    <row r="429" spans="1:21" ht="22.5" customHeight="1">
      <c r="A429" s="120" t="s">
        <v>349</v>
      </c>
      <c r="B429" s="104">
        <v>626</v>
      </c>
      <c r="C429" s="115"/>
      <c r="D429" s="115"/>
      <c r="E429" s="115"/>
      <c r="F429" s="115">
        <v>11</v>
      </c>
      <c r="G429" s="115">
        <v>13</v>
      </c>
      <c r="H429" s="115">
        <v>15</v>
      </c>
      <c r="I429" s="115">
        <v>21</v>
      </c>
      <c r="J429" s="115">
        <v>15</v>
      </c>
      <c r="K429" s="115">
        <v>14</v>
      </c>
      <c r="L429" s="115">
        <v>16</v>
      </c>
      <c r="M429" s="115">
        <v>16</v>
      </c>
      <c r="N429" s="115">
        <v>57</v>
      </c>
      <c r="O429" s="115">
        <v>64</v>
      </c>
      <c r="P429" s="116">
        <v>0.19</v>
      </c>
      <c r="Q429" s="117"/>
      <c r="R429" s="117"/>
      <c r="S429" s="117"/>
      <c r="T429" s="117"/>
      <c r="U429" s="117"/>
    </row>
    <row r="430" spans="1:21" ht="22.5" customHeight="1">
      <c r="A430" s="19" t="s">
        <v>167</v>
      </c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6"/>
      <c r="Q430" s="117"/>
      <c r="R430" s="117"/>
      <c r="S430" s="117"/>
      <c r="T430" s="117"/>
      <c r="U430" s="117"/>
    </row>
    <row r="431" spans="1:21" ht="22.5" customHeight="1">
      <c r="A431" s="120" t="s">
        <v>350</v>
      </c>
      <c r="B431" s="141">
        <v>1422</v>
      </c>
      <c r="C431" s="115"/>
      <c r="D431" s="115"/>
      <c r="E431" s="115"/>
      <c r="F431" s="115">
        <v>11</v>
      </c>
      <c r="G431" s="115">
        <v>12</v>
      </c>
      <c r="H431" s="115">
        <v>20</v>
      </c>
      <c r="I431" s="115">
        <v>25</v>
      </c>
      <c r="J431" s="115">
        <v>12</v>
      </c>
      <c r="K431" s="115">
        <v>12</v>
      </c>
      <c r="L431" s="115">
        <v>5</v>
      </c>
      <c r="M431" s="115">
        <v>8</v>
      </c>
      <c r="N431" s="115">
        <v>49</v>
      </c>
      <c r="O431" s="115">
        <v>57</v>
      </c>
      <c r="P431" s="116"/>
      <c r="Q431" s="117"/>
      <c r="R431" s="117"/>
      <c r="S431" s="117"/>
      <c r="T431" s="117"/>
      <c r="U431" s="117"/>
    </row>
    <row r="432" spans="1:21" ht="22.5" customHeight="1">
      <c r="A432" s="120" t="s">
        <v>351</v>
      </c>
      <c r="B432" s="141">
        <v>1304</v>
      </c>
      <c r="C432" s="115"/>
      <c r="D432" s="115"/>
      <c r="E432" s="115"/>
      <c r="F432" s="115">
        <v>10</v>
      </c>
      <c r="G432" s="115">
        <v>15</v>
      </c>
      <c r="H432" s="115">
        <v>25</v>
      </c>
      <c r="I432" s="115">
        <v>28</v>
      </c>
      <c r="J432" s="115">
        <v>13</v>
      </c>
      <c r="K432" s="115">
        <v>10</v>
      </c>
      <c r="L432" s="115">
        <v>20</v>
      </c>
      <c r="M432" s="115">
        <v>11</v>
      </c>
      <c r="N432" s="115">
        <v>68</v>
      </c>
      <c r="O432" s="115">
        <v>64</v>
      </c>
      <c r="P432" s="116"/>
      <c r="Q432" s="117"/>
      <c r="R432" s="117"/>
      <c r="S432" s="117"/>
      <c r="T432" s="117"/>
      <c r="U432" s="117"/>
    </row>
    <row r="433" spans="1:21" ht="22.5" customHeight="1">
      <c r="A433" s="19" t="s">
        <v>169</v>
      </c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6"/>
      <c r="Q433" s="117"/>
      <c r="R433" s="117"/>
      <c r="S433" s="117"/>
      <c r="T433" s="117"/>
      <c r="U433" s="117"/>
    </row>
    <row r="434" spans="1:21" ht="22.5" customHeight="1">
      <c r="A434" s="120" t="s">
        <v>352</v>
      </c>
      <c r="B434" s="114">
        <v>500</v>
      </c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6"/>
      <c r="Q434" s="117"/>
      <c r="R434" s="117"/>
      <c r="S434" s="117"/>
      <c r="T434" s="117"/>
      <c r="U434" s="117"/>
    </row>
    <row r="435" spans="1:21" ht="22.5" customHeight="1">
      <c r="A435" s="120"/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6"/>
      <c r="Q435" s="117"/>
      <c r="R435" s="117"/>
      <c r="S435" s="117"/>
      <c r="T435" s="117"/>
      <c r="U435" s="117"/>
    </row>
    <row r="436" spans="1:21" ht="22.5" customHeight="1">
      <c r="A436" s="145" t="s">
        <v>59</v>
      </c>
      <c r="B436" s="146"/>
      <c r="C436" s="147"/>
      <c r="D436" s="147"/>
      <c r="E436" s="147"/>
      <c r="F436" s="148"/>
      <c r="G436" s="148"/>
      <c r="H436" s="147"/>
      <c r="I436" s="147"/>
      <c r="J436" s="148"/>
      <c r="K436" s="148"/>
      <c r="L436" s="148"/>
      <c r="M436" s="148"/>
      <c r="N436" s="147"/>
      <c r="O436" s="147"/>
      <c r="P436" s="149"/>
      <c r="Q436" s="135"/>
      <c r="R436" s="135"/>
      <c r="S436" s="150"/>
      <c r="T436" s="150"/>
      <c r="U436" s="135"/>
    </row>
    <row r="437" spans="1:21" ht="22.5" customHeight="1">
      <c r="A437" s="137" t="s">
        <v>60</v>
      </c>
      <c r="B437" s="139"/>
      <c r="C437" s="133"/>
      <c r="D437" s="133"/>
      <c r="E437" s="133"/>
      <c r="F437" s="123"/>
      <c r="G437" s="123"/>
      <c r="H437" s="133"/>
      <c r="I437" s="133"/>
      <c r="J437" s="123"/>
      <c r="K437" s="123"/>
      <c r="L437" s="123"/>
      <c r="M437" s="123"/>
      <c r="N437" s="133"/>
      <c r="O437" s="133"/>
      <c r="P437" s="149"/>
      <c r="Q437" s="135"/>
      <c r="R437" s="135"/>
      <c r="S437" s="150"/>
      <c r="T437" s="150"/>
      <c r="U437" s="135"/>
    </row>
    <row r="438" spans="1:21" ht="22.5" customHeight="1">
      <c r="A438" s="137" t="s">
        <v>61</v>
      </c>
      <c r="B438" s="139"/>
      <c r="C438" s="133"/>
      <c r="D438" s="133"/>
      <c r="E438" s="133"/>
      <c r="F438" s="123"/>
      <c r="G438" s="123"/>
      <c r="H438" s="133"/>
      <c r="I438" s="133"/>
      <c r="J438" s="123"/>
      <c r="K438" s="123"/>
      <c r="L438" s="123"/>
      <c r="M438" s="123"/>
      <c r="N438" s="133"/>
      <c r="O438" s="133"/>
      <c r="P438" s="134"/>
      <c r="Q438" s="135"/>
      <c r="R438" s="135"/>
      <c r="S438" s="150"/>
      <c r="T438" s="150"/>
      <c r="U438" s="135"/>
    </row>
    <row r="439" spans="1:21" ht="22.5" customHeight="1">
      <c r="A439" s="137" t="s">
        <v>62</v>
      </c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6"/>
      <c r="Q439" s="117"/>
      <c r="R439" s="117"/>
      <c r="S439" s="117"/>
      <c r="T439" s="117"/>
      <c r="U439" s="117"/>
    </row>
    <row r="440" spans="1:21" ht="22.5" customHeight="1">
      <c r="A440" s="151" t="s">
        <v>353</v>
      </c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6"/>
      <c r="Q440" s="117"/>
      <c r="R440" s="117"/>
      <c r="S440" s="117"/>
      <c r="T440" s="117"/>
      <c r="U440" s="117"/>
    </row>
    <row r="441" spans="1:21" ht="22.5" customHeight="1">
      <c r="A441" s="151" t="s">
        <v>354</v>
      </c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6"/>
      <c r="Q441" s="117"/>
      <c r="R441" s="117"/>
      <c r="S441" s="117"/>
      <c r="T441" s="117"/>
      <c r="U441" s="117"/>
    </row>
    <row r="442" spans="1:21" ht="22.5" customHeight="1">
      <c r="A442" s="151" t="s">
        <v>355</v>
      </c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6"/>
      <c r="Q442" s="117"/>
      <c r="R442" s="117"/>
      <c r="S442" s="117"/>
      <c r="T442" s="117"/>
      <c r="U442" s="117"/>
    </row>
    <row r="443" spans="1:21" ht="22.5" customHeight="1">
      <c r="A443" s="137" t="s">
        <v>64</v>
      </c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6"/>
      <c r="Q443" s="117"/>
      <c r="R443" s="117"/>
      <c r="S443" s="117"/>
      <c r="T443" s="117"/>
      <c r="U443" s="117"/>
    </row>
    <row r="444" spans="1:21" ht="22.5" customHeight="1">
      <c r="A444" s="117" t="s">
        <v>65</v>
      </c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6"/>
      <c r="Q444" s="117"/>
      <c r="R444" s="117"/>
      <c r="S444" s="117"/>
      <c r="T444" s="117"/>
      <c r="U444" s="117"/>
    </row>
    <row r="445" spans="1:21" ht="22.5" customHeight="1">
      <c r="A445" s="117" t="s">
        <v>66</v>
      </c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6"/>
      <c r="Q445" s="117"/>
      <c r="R445" s="117"/>
      <c r="S445" s="117"/>
      <c r="T445" s="117"/>
      <c r="U445" s="117"/>
    </row>
    <row r="446" spans="1:21" ht="22.5" customHeight="1">
      <c r="A446" s="117" t="s">
        <v>67</v>
      </c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6"/>
      <c r="Q446" s="117"/>
      <c r="R446" s="117"/>
      <c r="S446" s="117"/>
      <c r="T446" s="117"/>
      <c r="U446" s="117"/>
    </row>
    <row r="447" spans="1:21" ht="22.5" customHeight="1">
      <c r="A447" s="137" t="s">
        <v>68</v>
      </c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</row>
    <row r="448" spans="1:21" ht="22.5" customHeight="1">
      <c r="A448" s="117" t="s">
        <v>65</v>
      </c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</row>
    <row r="449" spans="1:21" ht="22.5" customHeight="1">
      <c r="A449" s="117" t="s">
        <v>66</v>
      </c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</row>
    <row r="450" spans="1:21" ht="22.5" customHeight="1">
      <c r="A450" s="117" t="s">
        <v>67</v>
      </c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</row>
  </sheetData>
  <sheetProtection/>
  <mergeCells count="20">
    <mergeCell ref="B9:U9"/>
    <mergeCell ref="Q6:Q8"/>
    <mergeCell ref="R6:R8"/>
    <mergeCell ref="S6:S8"/>
    <mergeCell ref="T6:T8"/>
    <mergeCell ref="U6:U8"/>
    <mergeCell ref="F7:G7"/>
    <mergeCell ref="H7:I7"/>
    <mergeCell ref="J7:K7"/>
    <mergeCell ref="L7:M7"/>
    <mergeCell ref="A2:U2"/>
    <mergeCell ref="A3:U3"/>
    <mergeCell ref="A4:U4"/>
    <mergeCell ref="A6:A8"/>
    <mergeCell ref="B6:B8"/>
    <mergeCell ref="C6:D7"/>
    <mergeCell ref="E6:E7"/>
    <mergeCell ref="F6:M6"/>
    <mergeCell ref="N6:O7"/>
    <mergeCell ref="P6:P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22"/>
  <sheetViews>
    <sheetView zoomScalePageLayoutView="0" workbookViewId="0" topLeftCell="A7">
      <selection activeCell="A1" sqref="A1:IV16384"/>
    </sheetView>
  </sheetViews>
  <sheetFormatPr defaultColWidth="6.8515625" defaultRowHeight="15"/>
  <cols>
    <col min="1" max="1" width="42.00390625" style="69" customWidth="1"/>
    <col min="2" max="2" width="8.421875" style="69" customWidth="1"/>
    <col min="3" max="3" width="6.57421875" style="69" customWidth="1"/>
    <col min="4" max="4" width="7.140625" style="69" customWidth="1"/>
    <col min="5" max="5" width="6.421875" style="69" customWidth="1"/>
    <col min="6" max="12" width="5.421875" style="69" customWidth="1"/>
    <col min="13" max="13" width="5.28125" style="69" customWidth="1"/>
    <col min="14" max="14" width="6.28125" style="69" customWidth="1"/>
    <col min="15" max="15" width="6.7109375" style="69" customWidth="1"/>
    <col min="16" max="16" width="6.28125" style="69" customWidth="1"/>
    <col min="17" max="18" width="10.421875" style="69" customWidth="1"/>
    <col min="19" max="19" width="8.8515625" style="69" customWidth="1"/>
    <col min="20" max="22" width="10.421875" style="69" customWidth="1"/>
    <col min="23" max="16384" width="6.8515625" style="69" customWidth="1"/>
  </cols>
  <sheetData>
    <row r="1" spans="1:22" ht="23.2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2" ht="23.25">
      <c r="A2" s="192" t="s">
        <v>356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22" ht="23.25">
      <c r="A3" s="193" t="s">
        <v>357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24" s="72" customFormat="1" ht="71.25" customHeight="1">
      <c r="A4" s="194" t="s">
        <v>3</v>
      </c>
      <c r="B4" s="196" t="s">
        <v>4</v>
      </c>
      <c r="C4" s="199" t="s">
        <v>5</v>
      </c>
      <c r="D4" s="203"/>
      <c r="E4" s="200"/>
      <c r="F4" s="199" t="s">
        <v>6</v>
      </c>
      <c r="G4" s="203"/>
      <c r="H4" s="203"/>
      <c r="I4" s="203"/>
      <c r="J4" s="203"/>
      <c r="K4" s="203"/>
      <c r="L4" s="203"/>
      <c r="M4" s="200"/>
      <c r="N4" s="199" t="s">
        <v>7</v>
      </c>
      <c r="O4" s="203"/>
      <c r="P4" s="200"/>
      <c r="Q4" s="196" t="s">
        <v>8</v>
      </c>
      <c r="R4" s="196" t="s">
        <v>9</v>
      </c>
      <c r="S4" s="196" t="s">
        <v>10</v>
      </c>
      <c r="T4" s="196" t="s">
        <v>11</v>
      </c>
      <c r="U4" s="196" t="s">
        <v>12</v>
      </c>
      <c r="V4" s="196" t="s">
        <v>13</v>
      </c>
      <c r="W4" s="71"/>
      <c r="X4" s="71"/>
    </row>
    <row r="5" spans="1:24" s="72" customFormat="1" ht="28.5" customHeight="1">
      <c r="A5" s="195"/>
      <c r="B5" s="197"/>
      <c r="C5" s="201"/>
      <c r="D5" s="223"/>
      <c r="E5" s="202"/>
      <c r="F5" s="207" t="s">
        <v>14</v>
      </c>
      <c r="G5" s="207"/>
      <c r="H5" s="207" t="s">
        <v>15</v>
      </c>
      <c r="I5" s="207"/>
      <c r="J5" s="207" t="s">
        <v>16</v>
      </c>
      <c r="K5" s="207"/>
      <c r="L5" s="207" t="s">
        <v>17</v>
      </c>
      <c r="M5" s="207"/>
      <c r="N5" s="224"/>
      <c r="O5" s="225"/>
      <c r="P5" s="226"/>
      <c r="Q5" s="197"/>
      <c r="R5" s="197"/>
      <c r="S5" s="197"/>
      <c r="T5" s="197"/>
      <c r="U5" s="197"/>
      <c r="V5" s="197"/>
      <c r="W5" s="71"/>
      <c r="X5" s="71"/>
    </row>
    <row r="6" spans="1:22" s="72" customFormat="1" ht="24" customHeight="1">
      <c r="A6" s="195"/>
      <c r="B6" s="198"/>
      <c r="C6" s="73" t="s">
        <v>18</v>
      </c>
      <c r="D6" s="73" t="s">
        <v>19</v>
      </c>
      <c r="E6" s="74" t="s">
        <v>20</v>
      </c>
      <c r="F6" s="73" t="s">
        <v>18</v>
      </c>
      <c r="G6" s="73" t="s">
        <v>19</v>
      </c>
      <c r="H6" s="73" t="s">
        <v>18</v>
      </c>
      <c r="I6" s="73" t="s">
        <v>19</v>
      </c>
      <c r="J6" s="73" t="s">
        <v>18</v>
      </c>
      <c r="K6" s="73" t="s">
        <v>19</v>
      </c>
      <c r="L6" s="73" t="s">
        <v>18</v>
      </c>
      <c r="M6" s="73" t="s">
        <v>19</v>
      </c>
      <c r="N6" s="73" t="s">
        <v>18</v>
      </c>
      <c r="O6" s="73" t="s">
        <v>19</v>
      </c>
      <c r="P6" s="73" t="s">
        <v>21</v>
      </c>
      <c r="Q6" s="198"/>
      <c r="R6" s="198"/>
      <c r="S6" s="198"/>
      <c r="T6" s="198"/>
      <c r="U6" s="198"/>
      <c r="V6" s="198"/>
    </row>
    <row r="7" spans="1:22" s="72" customFormat="1" ht="24" customHeight="1">
      <c r="A7" s="75" t="s">
        <v>22</v>
      </c>
      <c r="B7" s="204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6"/>
    </row>
    <row r="8" spans="1:22" s="79" customFormat="1" ht="26.25" customHeight="1">
      <c r="A8" s="76" t="s">
        <v>23</v>
      </c>
      <c r="B8" s="77"/>
      <c r="C8" s="152"/>
      <c r="D8" s="77"/>
      <c r="E8" s="153"/>
      <c r="F8" s="152"/>
      <c r="G8" s="77"/>
      <c r="H8" s="152"/>
      <c r="I8" s="77"/>
      <c r="J8" s="152"/>
      <c r="K8" s="77"/>
      <c r="L8" s="152"/>
      <c r="M8" s="77"/>
      <c r="N8" s="152"/>
      <c r="O8" s="77"/>
      <c r="P8" s="153"/>
      <c r="Q8" s="77"/>
      <c r="R8" s="78"/>
      <c r="S8" s="78"/>
      <c r="T8" s="78"/>
      <c r="U8" s="78"/>
      <c r="V8" s="78"/>
    </row>
    <row r="9" spans="1:22" s="82" customFormat="1" ht="21">
      <c r="A9" s="90" t="s">
        <v>24</v>
      </c>
      <c r="B9" s="154">
        <v>15</v>
      </c>
      <c r="C9" s="155"/>
      <c r="D9" s="86"/>
      <c r="E9" s="156">
        <f>(C9+D9)</f>
        <v>0</v>
      </c>
      <c r="F9" s="155"/>
      <c r="G9" s="86"/>
      <c r="H9" s="155"/>
      <c r="I9" s="86"/>
      <c r="J9" s="155"/>
      <c r="K9" s="86"/>
      <c r="L9" s="155"/>
      <c r="M9" s="86"/>
      <c r="N9" s="155">
        <f>(C9+F9+H9+J9+L9)</f>
        <v>0</v>
      </c>
      <c r="O9" s="86">
        <f>(D9+G9+I9+K9+M9)</f>
        <v>0</v>
      </c>
      <c r="P9" s="156">
        <f>(N9+O9)</f>
        <v>0</v>
      </c>
      <c r="Q9" s="157">
        <f>(P9*100)/B9</f>
        <v>0</v>
      </c>
      <c r="R9" s="87">
        <v>8250</v>
      </c>
      <c r="S9" s="87"/>
      <c r="T9" s="86"/>
      <c r="U9" s="86">
        <f>(S9+T9)</f>
        <v>0</v>
      </c>
      <c r="V9" s="158">
        <f>(U9*100)/R9</f>
        <v>0</v>
      </c>
    </row>
    <row r="10" spans="1:22" s="82" customFormat="1" ht="21">
      <c r="A10" s="91" t="s">
        <v>358</v>
      </c>
      <c r="B10" s="154">
        <v>5</v>
      </c>
      <c r="C10" s="155"/>
      <c r="D10" s="86"/>
      <c r="E10" s="156">
        <f>(C10+D10)</f>
        <v>0</v>
      </c>
      <c r="F10" s="155"/>
      <c r="G10" s="86"/>
      <c r="H10" s="155"/>
      <c r="I10" s="86"/>
      <c r="J10" s="155"/>
      <c r="K10" s="86"/>
      <c r="L10" s="155"/>
      <c r="M10" s="86"/>
      <c r="N10" s="155">
        <f aca="true" t="shared" si="0" ref="N10:O12">(C10+F10+H10+J10+L10)</f>
        <v>0</v>
      </c>
      <c r="O10" s="86">
        <f t="shared" si="0"/>
        <v>0</v>
      </c>
      <c r="P10" s="156">
        <f>(N10+O10)</f>
        <v>0</v>
      </c>
      <c r="Q10" s="157">
        <f>(P10*100)/B10</f>
        <v>0</v>
      </c>
      <c r="R10" s="87"/>
      <c r="S10" s="87"/>
      <c r="T10" s="86"/>
      <c r="U10" s="86"/>
      <c r="V10" s="158"/>
    </row>
    <row r="11" spans="1:22" s="82" customFormat="1" ht="21">
      <c r="A11" s="91" t="s">
        <v>359</v>
      </c>
      <c r="B11" s="154">
        <v>5</v>
      </c>
      <c r="C11" s="155"/>
      <c r="D11" s="86"/>
      <c r="E11" s="156">
        <f>(C11+D11)</f>
        <v>0</v>
      </c>
      <c r="F11" s="155"/>
      <c r="G11" s="86"/>
      <c r="H11" s="155"/>
      <c r="I11" s="86"/>
      <c r="J11" s="155"/>
      <c r="K11" s="86"/>
      <c r="L11" s="155"/>
      <c r="M11" s="86"/>
      <c r="N11" s="155">
        <f t="shared" si="0"/>
        <v>0</v>
      </c>
      <c r="O11" s="86">
        <f t="shared" si="0"/>
        <v>0</v>
      </c>
      <c r="P11" s="156">
        <f>(N11+O11)</f>
        <v>0</v>
      </c>
      <c r="Q11" s="157">
        <f>(P11*100)/B11</f>
        <v>0</v>
      </c>
      <c r="R11" s="87"/>
      <c r="S11" s="87"/>
      <c r="T11" s="86"/>
      <c r="U11" s="86"/>
      <c r="V11" s="158"/>
    </row>
    <row r="12" spans="1:22" s="82" customFormat="1" ht="21">
      <c r="A12" s="91" t="s">
        <v>360</v>
      </c>
      <c r="B12" s="154">
        <v>5</v>
      </c>
      <c r="C12" s="155"/>
      <c r="D12" s="86"/>
      <c r="E12" s="156">
        <f>(C12+D12)</f>
        <v>0</v>
      </c>
      <c r="F12" s="155"/>
      <c r="G12" s="86"/>
      <c r="H12" s="155"/>
      <c r="I12" s="86"/>
      <c r="J12" s="155"/>
      <c r="K12" s="86"/>
      <c r="L12" s="155"/>
      <c r="M12" s="86"/>
      <c r="N12" s="155">
        <f t="shared" si="0"/>
        <v>0</v>
      </c>
      <c r="O12" s="86">
        <f t="shared" si="0"/>
        <v>0</v>
      </c>
      <c r="P12" s="156">
        <f>(N12+O12)</f>
        <v>0</v>
      </c>
      <c r="Q12" s="157">
        <f>(P12*100)/B12</f>
        <v>0</v>
      </c>
      <c r="R12" s="87"/>
      <c r="S12" s="87"/>
      <c r="T12" s="86"/>
      <c r="U12" s="86"/>
      <c r="V12" s="158"/>
    </row>
    <row r="13" spans="1:22" s="82" customFormat="1" ht="21">
      <c r="A13" s="19" t="s">
        <v>361</v>
      </c>
      <c r="B13" s="154"/>
      <c r="C13" s="155"/>
      <c r="D13" s="86"/>
      <c r="E13" s="156"/>
      <c r="F13" s="155"/>
      <c r="G13" s="86"/>
      <c r="H13" s="155"/>
      <c r="I13" s="86"/>
      <c r="J13" s="155"/>
      <c r="K13" s="86"/>
      <c r="L13" s="155"/>
      <c r="M13" s="86"/>
      <c r="N13" s="155"/>
      <c r="O13" s="86"/>
      <c r="P13" s="156"/>
      <c r="Q13" s="86"/>
      <c r="R13" s="86"/>
      <c r="S13" s="86"/>
      <c r="T13" s="86"/>
      <c r="U13" s="86"/>
      <c r="V13" s="86"/>
    </row>
    <row r="14" spans="1:22" s="82" customFormat="1" ht="21">
      <c r="A14" s="19" t="s">
        <v>362</v>
      </c>
      <c r="B14" s="154">
        <v>55</v>
      </c>
      <c r="C14" s="155">
        <f>SUM(C15:C17)</f>
        <v>0</v>
      </c>
      <c r="D14" s="155">
        <f aca="true" t="shared" si="1" ref="D14:M14">SUM(D15:D17)</f>
        <v>0</v>
      </c>
      <c r="E14" s="155">
        <f t="shared" si="1"/>
        <v>0</v>
      </c>
      <c r="F14" s="155">
        <f t="shared" si="1"/>
        <v>0</v>
      </c>
      <c r="G14" s="155">
        <f t="shared" si="1"/>
        <v>0</v>
      </c>
      <c r="H14" s="155">
        <f t="shared" si="1"/>
        <v>0</v>
      </c>
      <c r="I14" s="155">
        <f t="shared" si="1"/>
        <v>0</v>
      </c>
      <c r="J14" s="155">
        <f t="shared" si="1"/>
        <v>0</v>
      </c>
      <c r="K14" s="155">
        <f t="shared" si="1"/>
        <v>0</v>
      </c>
      <c r="L14" s="155">
        <f t="shared" si="1"/>
        <v>0</v>
      </c>
      <c r="M14" s="155">
        <f t="shared" si="1"/>
        <v>0</v>
      </c>
      <c r="N14" s="155">
        <f>(C14+F14+H14+J14+L14)</f>
        <v>0</v>
      </c>
      <c r="O14" s="86">
        <f>(D14+G14+I14+K14+M14)</f>
        <v>0</v>
      </c>
      <c r="P14" s="156">
        <f aca="true" t="shared" si="2" ref="P14:P19">(N14+O14)</f>
        <v>0</v>
      </c>
      <c r="Q14" s="157">
        <f aca="true" t="shared" si="3" ref="Q14:Q19">(P14*100)/B14</f>
        <v>0</v>
      </c>
      <c r="R14" s="87">
        <f>SUM(R15:R17)</f>
        <v>0</v>
      </c>
      <c r="S14" s="87">
        <f>SUM(S15:S17)</f>
        <v>0</v>
      </c>
      <c r="T14" s="86">
        <f>SUM(T15:T17)</f>
        <v>0</v>
      </c>
      <c r="U14" s="86">
        <f>(S14+T14)</f>
        <v>0</v>
      </c>
      <c r="V14" s="158" t="e">
        <f>(U14*100)/R14</f>
        <v>#DIV/0!</v>
      </c>
    </row>
    <row r="15" spans="1:22" s="82" customFormat="1" ht="21">
      <c r="A15" s="85"/>
      <c r="B15" s="154"/>
      <c r="C15" s="155"/>
      <c r="D15" s="86"/>
      <c r="E15" s="156">
        <f>(C15+D15)</f>
        <v>0</v>
      </c>
      <c r="F15" s="155"/>
      <c r="G15" s="86"/>
      <c r="H15" s="155"/>
      <c r="I15" s="86"/>
      <c r="J15" s="155"/>
      <c r="K15" s="86"/>
      <c r="L15" s="155"/>
      <c r="M15" s="86"/>
      <c r="N15" s="155">
        <f>(C15+F15+H15+J15+L15)</f>
        <v>0</v>
      </c>
      <c r="O15" s="86">
        <f>(D15+G15+I15+K15+M15)</f>
        <v>0</v>
      </c>
      <c r="P15" s="156">
        <f t="shared" si="2"/>
        <v>0</v>
      </c>
      <c r="Q15" s="157" t="e">
        <f t="shared" si="3"/>
        <v>#DIV/0!</v>
      </c>
      <c r="R15" s="87"/>
      <c r="S15" s="87"/>
      <c r="T15" s="87"/>
      <c r="U15" s="86"/>
      <c r="V15" s="86"/>
    </row>
    <row r="16" spans="1:22" s="82" customFormat="1" ht="21">
      <c r="A16" s="85"/>
      <c r="B16" s="154"/>
      <c r="C16" s="155"/>
      <c r="D16" s="86"/>
      <c r="E16" s="156">
        <f>(C16+D16)</f>
        <v>0</v>
      </c>
      <c r="F16" s="155"/>
      <c r="G16" s="86"/>
      <c r="H16" s="155"/>
      <c r="I16" s="86"/>
      <c r="J16" s="155"/>
      <c r="K16" s="86"/>
      <c r="L16" s="155"/>
      <c r="M16" s="86"/>
      <c r="N16" s="155">
        <f aca="true" t="shared" si="4" ref="N16:O18">(C16+F16+H16+J16+L16)</f>
        <v>0</v>
      </c>
      <c r="O16" s="86">
        <f t="shared" si="4"/>
        <v>0</v>
      </c>
      <c r="P16" s="156">
        <f t="shared" si="2"/>
        <v>0</v>
      </c>
      <c r="Q16" s="157" t="e">
        <f t="shared" si="3"/>
        <v>#DIV/0!</v>
      </c>
      <c r="R16" s="87"/>
      <c r="S16" s="87"/>
      <c r="T16" s="87"/>
      <c r="U16" s="86"/>
      <c r="V16" s="86"/>
    </row>
    <row r="17" spans="1:22" s="82" customFormat="1" ht="21">
      <c r="A17" s="85"/>
      <c r="B17" s="154"/>
      <c r="C17" s="155"/>
      <c r="D17" s="86"/>
      <c r="E17" s="156">
        <f>(C17+D17)</f>
        <v>0</v>
      </c>
      <c r="F17" s="155"/>
      <c r="G17" s="86"/>
      <c r="H17" s="155"/>
      <c r="I17" s="86"/>
      <c r="J17" s="155"/>
      <c r="K17" s="86"/>
      <c r="L17" s="155"/>
      <c r="M17" s="86"/>
      <c r="N17" s="155">
        <f t="shared" si="4"/>
        <v>0</v>
      </c>
      <c r="O17" s="86">
        <f t="shared" si="4"/>
        <v>0</v>
      </c>
      <c r="P17" s="156">
        <f t="shared" si="2"/>
        <v>0</v>
      </c>
      <c r="Q17" s="157" t="e">
        <f t="shared" si="3"/>
        <v>#DIV/0!</v>
      </c>
      <c r="R17" s="87"/>
      <c r="S17" s="87"/>
      <c r="T17" s="87"/>
      <c r="U17" s="86"/>
      <c r="V17" s="86"/>
    </row>
    <row r="18" spans="1:22" s="82" customFormat="1" ht="21">
      <c r="A18" s="94" t="s">
        <v>363</v>
      </c>
      <c r="B18" s="154">
        <v>114</v>
      </c>
      <c r="C18" s="155">
        <f>SUM(C19:C25)</f>
        <v>0</v>
      </c>
      <c r="D18" s="155">
        <f>SUM(D19:D25)</f>
        <v>0</v>
      </c>
      <c r="E18" s="155">
        <f>SUM(E19:E25)</f>
        <v>0</v>
      </c>
      <c r="F18" s="155">
        <f>SUM(F19:F25)</f>
        <v>0</v>
      </c>
      <c r="G18" s="155">
        <f aca="true" t="shared" si="5" ref="G18:M18">SUM(G19:G25)</f>
        <v>0</v>
      </c>
      <c r="H18" s="155">
        <f t="shared" si="5"/>
        <v>0</v>
      </c>
      <c r="I18" s="155">
        <f t="shared" si="5"/>
        <v>0</v>
      </c>
      <c r="J18" s="155">
        <f t="shared" si="5"/>
        <v>0</v>
      </c>
      <c r="K18" s="155">
        <f t="shared" si="5"/>
        <v>0</v>
      </c>
      <c r="L18" s="155">
        <f t="shared" si="5"/>
        <v>0</v>
      </c>
      <c r="M18" s="155">
        <f t="shared" si="5"/>
        <v>0</v>
      </c>
      <c r="N18" s="155">
        <f t="shared" si="4"/>
        <v>0</v>
      </c>
      <c r="O18" s="86">
        <f t="shared" si="4"/>
        <v>0</v>
      </c>
      <c r="P18" s="156">
        <f t="shared" si="2"/>
        <v>0</v>
      </c>
      <c r="Q18" s="157">
        <f t="shared" si="3"/>
        <v>0</v>
      </c>
      <c r="R18" s="87">
        <f>SUM(R19:R25)</f>
        <v>88200</v>
      </c>
      <c r="S18" s="86">
        <f>SUM(S19:S25)</f>
        <v>0</v>
      </c>
      <c r="T18" s="86">
        <f>SUM(T19:T25)</f>
        <v>0</v>
      </c>
      <c r="U18" s="86">
        <f>(S18+T18)</f>
        <v>0</v>
      </c>
      <c r="V18" s="158">
        <f>(U18*100)/R18</f>
        <v>0</v>
      </c>
    </row>
    <row r="19" spans="1:22" s="82" customFormat="1" ht="21">
      <c r="A19" s="85" t="s">
        <v>364</v>
      </c>
      <c r="B19" s="154">
        <v>16</v>
      </c>
      <c r="C19" s="155"/>
      <c r="D19" s="86"/>
      <c r="E19" s="156">
        <f aca="true" t="shared" si="6" ref="E19:E25">(C19+D19)</f>
        <v>0</v>
      </c>
      <c r="F19" s="155"/>
      <c r="G19" s="86"/>
      <c r="H19" s="155"/>
      <c r="I19" s="86"/>
      <c r="J19" s="155"/>
      <c r="K19" s="86"/>
      <c r="L19" s="155"/>
      <c r="M19" s="86"/>
      <c r="N19" s="155">
        <f>(C19+F19+H19+J19+L19)</f>
        <v>0</v>
      </c>
      <c r="O19" s="86">
        <f>(D19+G19+I19+K19+M19)</f>
        <v>0</v>
      </c>
      <c r="P19" s="156">
        <f t="shared" si="2"/>
        <v>0</v>
      </c>
      <c r="Q19" s="157">
        <f t="shared" si="3"/>
        <v>0</v>
      </c>
      <c r="R19" s="87">
        <v>12260</v>
      </c>
      <c r="S19" s="87"/>
      <c r="T19" s="87"/>
      <c r="U19" s="86"/>
      <c r="V19" s="86"/>
    </row>
    <row r="20" spans="1:22" s="82" customFormat="1" ht="21">
      <c r="A20" s="85" t="s">
        <v>365</v>
      </c>
      <c r="B20" s="154">
        <v>17</v>
      </c>
      <c r="C20" s="155"/>
      <c r="D20" s="86"/>
      <c r="E20" s="156">
        <f t="shared" si="6"/>
        <v>0</v>
      </c>
      <c r="F20" s="155"/>
      <c r="G20" s="86"/>
      <c r="H20" s="155"/>
      <c r="I20" s="86"/>
      <c r="J20" s="155"/>
      <c r="K20" s="86"/>
      <c r="L20" s="155"/>
      <c r="M20" s="86"/>
      <c r="N20" s="155">
        <f aca="true" t="shared" si="7" ref="N20:O35">(C20+F20+H20+J20+L20)</f>
        <v>0</v>
      </c>
      <c r="O20" s="86">
        <f t="shared" si="7"/>
        <v>0</v>
      </c>
      <c r="P20" s="156">
        <f aca="true" t="shared" si="8" ref="P20:P26">(N20+O20)</f>
        <v>0</v>
      </c>
      <c r="Q20" s="157">
        <f aca="true" t="shared" si="9" ref="Q20:Q26">(P20*100)/B20</f>
        <v>0</v>
      </c>
      <c r="R20" s="87">
        <v>8500</v>
      </c>
      <c r="S20" s="87"/>
      <c r="T20" s="87"/>
      <c r="U20" s="86"/>
      <c r="V20" s="86"/>
    </row>
    <row r="21" spans="1:22" s="82" customFormat="1" ht="21">
      <c r="A21" s="85" t="s">
        <v>366</v>
      </c>
      <c r="B21" s="154">
        <v>18</v>
      </c>
      <c r="C21" s="155"/>
      <c r="D21" s="86"/>
      <c r="E21" s="156">
        <f t="shared" si="6"/>
        <v>0</v>
      </c>
      <c r="F21" s="155"/>
      <c r="G21" s="86"/>
      <c r="H21" s="155"/>
      <c r="I21" s="86"/>
      <c r="J21" s="155"/>
      <c r="K21" s="86"/>
      <c r="L21" s="155"/>
      <c r="M21" s="86"/>
      <c r="N21" s="155">
        <f t="shared" si="7"/>
        <v>0</v>
      </c>
      <c r="O21" s="86">
        <f t="shared" si="7"/>
        <v>0</v>
      </c>
      <c r="P21" s="156">
        <f t="shared" si="8"/>
        <v>0</v>
      </c>
      <c r="Q21" s="157">
        <f t="shared" si="9"/>
        <v>0</v>
      </c>
      <c r="R21" s="87">
        <v>12260</v>
      </c>
      <c r="S21" s="87"/>
      <c r="T21" s="87"/>
      <c r="U21" s="86"/>
      <c r="V21" s="86"/>
    </row>
    <row r="22" spans="1:22" s="82" customFormat="1" ht="21">
      <c r="A22" s="85" t="s">
        <v>367</v>
      </c>
      <c r="B22" s="154">
        <v>15</v>
      </c>
      <c r="C22" s="155"/>
      <c r="D22" s="86"/>
      <c r="E22" s="156">
        <f t="shared" si="6"/>
        <v>0</v>
      </c>
      <c r="F22" s="155"/>
      <c r="G22" s="86"/>
      <c r="H22" s="155"/>
      <c r="I22" s="86"/>
      <c r="J22" s="155"/>
      <c r="K22" s="86"/>
      <c r="L22" s="155"/>
      <c r="M22" s="86"/>
      <c r="N22" s="155">
        <f t="shared" si="7"/>
        <v>0</v>
      </c>
      <c r="O22" s="86">
        <f t="shared" si="7"/>
        <v>0</v>
      </c>
      <c r="P22" s="156">
        <f t="shared" si="8"/>
        <v>0</v>
      </c>
      <c r="Q22" s="157">
        <f t="shared" si="9"/>
        <v>0</v>
      </c>
      <c r="R22" s="87">
        <v>12260</v>
      </c>
      <c r="S22" s="87"/>
      <c r="T22" s="87"/>
      <c r="U22" s="86"/>
      <c r="V22" s="86"/>
    </row>
    <row r="23" spans="1:22" s="82" customFormat="1" ht="21">
      <c r="A23" s="85" t="s">
        <v>368</v>
      </c>
      <c r="B23" s="154">
        <v>17</v>
      </c>
      <c r="C23" s="155"/>
      <c r="D23" s="86"/>
      <c r="E23" s="156">
        <f t="shared" si="6"/>
        <v>0</v>
      </c>
      <c r="F23" s="155"/>
      <c r="G23" s="86"/>
      <c r="H23" s="155"/>
      <c r="I23" s="86"/>
      <c r="J23" s="155"/>
      <c r="K23" s="86"/>
      <c r="L23" s="155"/>
      <c r="M23" s="86"/>
      <c r="N23" s="155">
        <f t="shared" si="7"/>
        <v>0</v>
      </c>
      <c r="O23" s="86">
        <f t="shared" si="7"/>
        <v>0</v>
      </c>
      <c r="P23" s="156">
        <f t="shared" si="8"/>
        <v>0</v>
      </c>
      <c r="Q23" s="157">
        <f t="shared" si="9"/>
        <v>0</v>
      </c>
      <c r="R23" s="87">
        <v>12260</v>
      </c>
      <c r="S23" s="87"/>
      <c r="T23" s="87"/>
      <c r="U23" s="86"/>
      <c r="V23" s="86"/>
    </row>
    <row r="24" spans="1:22" s="82" customFormat="1" ht="21">
      <c r="A24" s="85" t="s">
        <v>369</v>
      </c>
      <c r="B24" s="154">
        <v>16</v>
      </c>
      <c r="C24" s="155"/>
      <c r="D24" s="86"/>
      <c r="E24" s="156">
        <f t="shared" si="6"/>
        <v>0</v>
      </c>
      <c r="F24" s="155"/>
      <c r="G24" s="86"/>
      <c r="H24" s="155"/>
      <c r="I24" s="86"/>
      <c r="J24" s="155"/>
      <c r="K24" s="86"/>
      <c r="L24" s="155"/>
      <c r="M24" s="86"/>
      <c r="N24" s="155">
        <f t="shared" si="7"/>
        <v>0</v>
      </c>
      <c r="O24" s="86">
        <f t="shared" si="7"/>
        <v>0</v>
      </c>
      <c r="P24" s="156">
        <f t="shared" si="8"/>
        <v>0</v>
      </c>
      <c r="Q24" s="157">
        <f t="shared" si="9"/>
        <v>0</v>
      </c>
      <c r="R24" s="87">
        <v>9450</v>
      </c>
      <c r="S24" s="87"/>
      <c r="T24" s="87"/>
      <c r="U24" s="86"/>
      <c r="V24" s="86"/>
    </row>
    <row r="25" spans="1:22" s="82" customFormat="1" ht="21">
      <c r="A25" s="85" t="s">
        <v>370</v>
      </c>
      <c r="B25" s="154">
        <v>25</v>
      </c>
      <c r="C25" s="155"/>
      <c r="D25" s="86"/>
      <c r="E25" s="156">
        <f t="shared" si="6"/>
        <v>0</v>
      </c>
      <c r="F25" s="155"/>
      <c r="G25" s="86"/>
      <c r="H25" s="155"/>
      <c r="I25" s="86"/>
      <c r="J25" s="155"/>
      <c r="K25" s="86"/>
      <c r="L25" s="155"/>
      <c r="M25" s="86"/>
      <c r="N25" s="155">
        <f t="shared" si="7"/>
        <v>0</v>
      </c>
      <c r="O25" s="86">
        <f t="shared" si="7"/>
        <v>0</v>
      </c>
      <c r="P25" s="156">
        <f t="shared" si="8"/>
        <v>0</v>
      </c>
      <c r="Q25" s="157">
        <f t="shared" si="9"/>
        <v>0</v>
      </c>
      <c r="R25" s="87">
        <v>21210</v>
      </c>
      <c r="S25" s="87"/>
      <c r="T25" s="87"/>
      <c r="U25" s="86"/>
      <c r="V25" s="86"/>
    </row>
    <row r="26" spans="1:22" s="82" customFormat="1" ht="21">
      <c r="A26" s="90" t="s">
        <v>28</v>
      </c>
      <c r="B26" s="159">
        <f>SUM(B27:B28)</f>
        <v>80</v>
      </c>
      <c r="C26" s="159">
        <f aca="true" t="shared" si="10" ref="C26:M26">SUM(C27:C28)</f>
        <v>0</v>
      </c>
      <c r="D26" s="159">
        <f t="shared" si="10"/>
        <v>0</v>
      </c>
      <c r="E26" s="159">
        <f t="shared" si="10"/>
        <v>0</v>
      </c>
      <c r="F26" s="159">
        <f t="shared" si="10"/>
        <v>0</v>
      </c>
      <c r="G26" s="159">
        <f t="shared" si="10"/>
        <v>0</v>
      </c>
      <c r="H26" s="159">
        <f t="shared" si="10"/>
        <v>0</v>
      </c>
      <c r="I26" s="159">
        <f t="shared" si="10"/>
        <v>0</v>
      </c>
      <c r="J26" s="159">
        <f t="shared" si="10"/>
        <v>0</v>
      </c>
      <c r="K26" s="159">
        <f t="shared" si="10"/>
        <v>0</v>
      </c>
      <c r="L26" s="159">
        <f t="shared" si="10"/>
        <v>0</v>
      </c>
      <c r="M26" s="159">
        <f t="shared" si="10"/>
        <v>0</v>
      </c>
      <c r="N26" s="155">
        <f t="shared" si="7"/>
        <v>0</v>
      </c>
      <c r="O26" s="86">
        <f t="shared" si="7"/>
        <v>0</v>
      </c>
      <c r="P26" s="156">
        <f t="shared" si="8"/>
        <v>0</v>
      </c>
      <c r="Q26" s="157">
        <f t="shared" si="9"/>
        <v>0</v>
      </c>
      <c r="R26" s="87">
        <f>SUM(R27:R28)</f>
        <v>5980</v>
      </c>
      <c r="S26" s="87">
        <f>SUM(S27:S28)</f>
        <v>0</v>
      </c>
      <c r="T26" s="87">
        <f>SUM(T27:T28)</f>
        <v>0</v>
      </c>
      <c r="U26" s="86">
        <f>(S26+T26)</f>
        <v>0</v>
      </c>
      <c r="V26" s="158">
        <f>(U26*100)/R26</f>
        <v>0</v>
      </c>
    </row>
    <row r="27" spans="1:22" s="82" customFormat="1" ht="42">
      <c r="A27" s="85" t="s">
        <v>371</v>
      </c>
      <c r="B27" s="154">
        <v>40</v>
      </c>
      <c r="C27" s="155"/>
      <c r="D27" s="86"/>
      <c r="E27" s="156">
        <f>(C27+D27)</f>
        <v>0</v>
      </c>
      <c r="F27" s="155"/>
      <c r="G27" s="86"/>
      <c r="H27" s="155"/>
      <c r="I27" s="86"/>
      <c r="J27" s="155"/>
      <c r="K27" s="86"/>
      <c r="L27" s="155"/>
      <c r="M27" s="86"/>
      <c r="N27" s="155">
        <f t="shared" si="7"/>
        <v>0</v>
      </c>
      <c r="O27" s="86">
        <f t="shared" si="7"/>
        <v>0</v>
      </c>
      <c r="P27" s="156">
        <f>(N27+O27)</f>
        <v>0</v>
      </c>
      <c r="Q27" s="157">
        <f>(P27*100)/B27</f>
        <v>0</v>
      </c>
      <c r="R27" s="87">
        <v>2980</v>
      </c>
      <c r="S27" s="87"/>
      <c r="T27" s="87"/>
      <c r="U27" s="87">
        <f>(S27+T27)</f>
        <v>0</v>
      </c>
      <c r="V27" s="158">
        <f>(U27*100)/R27</f>
        <v>0</v>
      </c>
    </row>
    <row r="28" spans="1:22" ht="42">
      <c r="A28" s="85" t="s">
        <v>372</v>
      </c>
      <c r="B28" s="160">
        <v>40</v>
      </c>
      <c r="C28" s="155"/>
      <c r="D28" s="89"/>
      <c r="E28" s="156">
        <f>(C28+D28)</f>
        <v>0</v>
      </c>
      <c r="F28" s="155"/>
      <c r="G28" s="89"/>
      <c r="H28" s="155"/>
      <c r="I28" s="89"/>
      <c r="J28" s="155"/>
      <c r="K28" s="89"/>
      <c r="L28" s="155"/>
      <c r="M28" s="89"/>
      <c r="N28" s="155">
        <f t="shared" si="7"/>
        <v>0</v>
      </c>
      <c r="O28" s="86">
        <f t="shared" si="7"/>
        <v>0</v>
      </c>
      <c r="P28" s="156">
        <f>(N28+O28)</f>
        <v>0</v>
      </c>
      <c r="Q28" s="157">
        <f>(P28*100)/B28</f>
        <v>0</v>
      </c>
      <c r="R28" s="97">
        <v>3000</v>
      </c>
      <c r="S28" s="89"/>
      <c r="T28" s="89"/>
      <c r="U28" s="89"/>
      <c r="V28" s="89"/>
    </row>
    <row r="29" spans="1:22" s="82" customFormat="1" ht="21">
      <c r="A29" s="90" t="s">
        <v>29</v>
      </c>
      <c r="B29" s="159">
        <f aca="true" t="shared" si="11" ref="B29:M29">SUM(B30:B34)</f>
        <v>195</v>
      </c>
      <c r="C29" s="155">
        <f t="shared" si="11"/>
        <v>0</v>
      </c>
      <c r="D29" s="155">
        <f t="shared" si="11"/>
        <v>0</v>
      </c>
      <c r="E29" s="155">
        <f t="shared" si="11"/>
        <v>0</v>
      </c>
      <c r="F29" s="155">
        <f t="shared" si="11"/>
        <v>0</v>
      </c>
      <c r="G29" s="155">
        <f t="shared" si="11"/>
        <v>1</v>
      </c>
      <c r="H29" s="155">
        <f t="shared" si="11"/>
        <v>19</v>
      </c>
      <c r="I29" s="155">
        <f t="shared" si="11"/>
        <v>34</v>
      </c>
      <c r="J29" s="155">
        <f t="shared" si="11"/>
        <v>2</v>
      </c>
      <c r="K29" s="155">
        <f t="shared" si="11"/>
        <v>23</v>
      </c>
      <c r="L29" s="155">
        <f t="shared" si="11"/>
        <v>2</v>
      </c>
      <c r="M29" s="155">
        <f t="shared" si="11"/>
        <v>3</v>
      </c>
      <c r="N29" s="155">
        <f t="shared" si="7"/>
        <v>23</v>
      </c>
      <c r="O29" s="86">
        <f t="shared" si="7"/>
        <v>61</v>
      </c>
      <c r="P29" s="156">
        <f>(N29+O29)</f>
        <v>84</v>
      </c>
      <c r="Q29" s="157">
        <f>(P29*100)/B29</f>
        <v>43.07692307692308</v>
      </c>
      <c r="R29" s="87">
        <f>SUM(R30:R34)</f>
        <v>24250</v>
      </c>
      <c r="S29" s="87">
        <f>SUM(S30:S34)</f>
        <v>0</v>
      </c>
      <c r="T29" s="87">
        <f>SUM(T30:T34)</f>
        <v>12450</v>
      </c>
      <c r="U29" s="86">
        <f>(S29+T29)</f>
        <v>12450</v>
      </c>
      <c r="V29" s="158">
        <f>(U29*100)/R29</f>
        <v>51.34020618556701</v>
      </c>
    </row>
    <row r="30" spans="1:22" s="82" customFormat="1" ht="21">
      <c r="A30" s="85" t="s">
        <v>373</v>
      </c>
      <c r="B30" s="154">
        <v>15</v>
      </c>
      <c r="C30" s="155"/>
      <c r="D30" s="86"/>
      <c r="E30" s="156">
        <f>(C30+D30)</f>
        <v>0</v>
      </c>
      <c r="F30" s="155"/>
      <c r="G30" s="86"/>
      <c r="H30" s="155"/>
      <c r="I30" s="86">
        <v>6</v>
      </c>
      <c r="J30" s="155"/>
      <c r="K30" s="86">
        <v>9</v>
      </c>
      <c r="L30" s="155"/>
      <c r="M30" s="86"/>
      <c r="N30" s="155">
        <f>(C30+F30+H30+J30+L30)</f>
        <v>0</v>
      </c>
      <c r="O30" s="161">
        <f t="shared" si="7"/>
        <v>15</v>
      </c>
      <c r="P30" s="156">
        <f>(N30+O30)</f>
        <v>15</v>
      </c>
      <c r="Q30" s="157">
        <f>(P30*100)/B30</f>
        <v>100</v>
      </c>
      <c r="R30" s="87">
        <v>1600</v>
      </c>
      <c r="S30" s="87"/>
      <c r="T30" s="87">
        <v>1600</v>
      </c>
      <c r="U30" s="86"/>
      <c r="V30" s="86"/>
    </row>
    <row r="31" spans="1:22" s="82" customFormat="1" ht="21">
      <c r="A31" s="85" t="s">
        <v>374</v>
      </c>
      <c r="B31" s="154">
        <v>15</v>
      </c>
      <c r="C31" s="155"/>
      <c r="D31" s="86"/>
      <c r="E31" s="156">
        <f>(C31+D31)</f>
        <v>0</v>
      </c>
      <c r="F31" s="155"/>
      <c r="G31" s="86"/>
      <c r="H31" s="155"/>
      <c r="I31" s="86">
        <v>12</v>
      </c>
      <c r="J31" s="155"/>
      <c r="K31" s="86">
        <v>5</v>
      </c>
      <c r="L31" s="155"/>
      <c r="M31" s="86"/>
      <c r="N31" s="155">
        <f>(C31+F31+H31+J31+L31)</f>
        <v>0</v>
      </c>
      <c r="O31" s="161">
        <f t="shared" si="7"/>
        <v>17</v>
      </c>
      <c r="P31" s="156">
        <f aca="true" t="shared" si="12" ref="P31:P48">(N31+O31)</f>
        <v>17</v>
      </c>
      <c r="Q31" s="157">
        <f aca="true" t="shared" si="13" ref="Q31:Q48">(P31*100)/B31</f>
        <v>113.33333333333333</v>
      </c>
      <c r="R31" s="87">
        <v>2100</v>
      </c>
      <c r="S31" s="87"/>
      <c r="T31" s="87">
        <v>2100</v>
      </c>
      <c r="U31" s="86"/>
      <c r="V31" s="86"/>
    </row>
    <row r="32" spans="1:22" s="82" customFormat="1" ht="21">
      <c r="A32" s="85" t="s">
        <v>375</v>
      </c>
      <c r="B32" s="154">
        <v>15</v>
      </c>
      <c r="C32" s="155"/>
      <c r="D32" s="86"/>
      <c r="E32" s="156">
        <f>(C32+D32)</f>
        <v>0</v>
      </c>
      <c r="F32" s="155"/>
      <c r="G32" s="86">
        <v>1</v>
      </c>
      <c r="H32" s="155"/>
      <c r="I32" s="86">
        <v>4</v>
      </c>
      <c r="J32" s="155"/>
      <c r="K32" s="86">
        <v>4</v>
      </c>
      <c r="L32" s="155"/>
      <c r="M32" s="86">
        <v>3</v>
      </c>
      <c r="N32" s="155">
        <f>(C32+F32+H32+J32+L32)</f>
        <v>0</v>
      </c>
      <c r="O32" s="161">
        <f t="shared" si="7"/>
        <v>12</v>
      </c>
      <c r="P32" s="156">
        <f t="shared" si="12"/>
        <v>12</v>
      </c>
      <c r="Q32" s="157">
        <f t="shared" si="13"/>
        <v>80</v>
      </c>
      <c r="R32" s="87">
        <v>1600</v>
      </c>
      <c r="S32" s="18"/>
      <c r="T32" s="87">
        <v>1600</v>
      </c>
      <c r="U32" s="86"/>
      <c r="V32" s="86"/>
    </row>
    <row r="33" spans="1:22" s="82" customFormat="1" ht="42">
      <c r="A33" s="85" t="s">
        <v>376</v>
      </c>
      <c r="B33" s="154">
        <v>40</v>
      </c>
      <c r="C33" s="155"/>
      <c r="D33" s="86"/>
      <c r="E33" s="156">
        <f>(C33+D33)</f>
        <v>0</v>
      </c>
      <c r="F33" s="155"/>
      <c r="G33" s="86"/>
      <c r="H33" s="155">
        <v>19</v>
      </c>
      <c r="I33" s="86">
        <v>12</v>
      </c>
      <c r="J33" s="155">
        <v>2</v>
      </c>
      <c r="K33" s="86">
        <v>5</v>
      </c>
      <c r="L33" s="155">
        <v>2</v>
      </c>
      <c r="M33" s="86"/>
      <c r="N33" s="155">
        <f>(C33+F33+H33+J33+L33)</f>
        <v>23</v>
      </c>
      <c r="O33" s="161">
        <f t="shared" si="7"/>
        <v>17</v>
      </c>
      <c r="P33" s="156">
        <f t="shared" si="12"/>
        <v>40</v>
      </c>
      <c r="Q33" s="157">
        <f t="shared" si="13"/>
        <v>100</v>
      </c>
      <c r="R33" s="87">
        <v>7150</v>
      </c>
      <c r="S33" s="18"/>
      <c r="T33" s="87">
        <v>7150</v>
      </c>
      <c r="U33" s="86"/>
      <c r="V33" s="86"/>
    </row>
    <row r="34" spans="1:22" s="82" customFormat="1" ht="42">
      <c r="A34" s="85" t="s">
        <v>377</v>
      </c>
      <c r="B34" s="154">
        <v>110</v>
      </c>
      <c r="C34" s="155"/>
      <c r="D34" s="86"/>
      <c r="E34" s="156">
        <f>(C34+D34)</f>
        <v>0</v>
      </c>
      <c r="F34" s="155"/>
      <c r="G34" s="86"/>
      <c r="H34" s="155"/>
      <c r="I34" s="86"/>
      <c r="J34" s="155"/>
      <c r="K34" s="86"/>
      <c r="L34" s="155"/>
      <c r="M34" s="86"/>
      <c r="N34" s="155">
        <f>(C34+F34+H34+J34+L34)</f>
        <v>0</v>
      </c>
      <c r="O34" s="161">
        <f t="shared" si="7"/>
        <v>0</v>
      </c>
      <c r="P34" s="156">
        <f t="shared" si="12"/>
        <v>0</v>
      </c>
      <c r="Q34" s="157">
        <f t="shared" si="13"/>
        <v>0</v>
      </c>
      <c r="R34" s="87">
        <v>11800</v>
      </c>
      <c r="S34" s="87"/>
      <c r="T34" s="86"/>
      <c r="U34" s="86"/>
      <c r="V34" s="86"/>
    </row>
    <row r="35" spans="1:22" s="82" customFormat="1" ht="21">
      <c r="A35" s="90" t="s">
        <v>30</v>
      </c>
      <c r="B35" s="159">
        <f>SUM(B36:B39)</f>
        <v>180</v>
      </c>
      <c r="C35" s="155">
        <f>SUM(C36:C39)</f>
        <v>0</v>
      </c>
      <c r="D35" s="155">
        <f>SUM(D36:D39)</f>
        <v>0</v>
      </c>
      <c r="E35" s="155">
        <f>SUM(E36:E39)</f>
        <v>0</v>
      </c>
      <c r="F35" s="155">
        <f aca="true" t="shared" si="14" ref="F35:M35">SUM(F36:F39)</f>
        <v>0</v>
      </c>
      <c r="G35" s="155">
        <f t="shared" si="14"/>
        <v>0</v>
      </c>
      <c r="H35" s="155">
        <f t="shared" si="14"/>
        <v>0</v>
      </c>
      <c r="I35" s="155">
        <f t="shared" si="14"/>
        <v>0</v>
      </c>
      <c r="J35" s="155">
        <f t="shared" si="14"/>
        <v>0</v>
      </c>
      <c r="K35" s="155">
        <f t="shared" si="14"/>
        <v>0</v>
      </c>
      <c r="L35" s="155">
        <f t="shared" si="14"/>
        <v>0</v>
      </c>
      <c r="M35" s="155">
        <f t="shared" si="14"/>
        <v>0</v>
      </c>
      <c r="N35" s="155">
        <f aca="true" t="shared" si="15" ref="N35:N48">F35+H35+J35+L35</f>
        <v>0</v>
      </c>
      <c r="O35" s="161">
        <f t="shared" si="7"/>
        <v>0</v>
      </c>
      <c r="P35" s="156">
        <f t="shared" si="12"/>
        <v>0</v>
      </c>
      <c r="Q35" s="157">
        <f t="shared" si="13"/>
        <v>0</v>
      </c>
      <c r="R35" s="87">
        <f>SUM(R36:R40)</f>
        <v>12000</v>
      </c>
      <c r="S35" s="87">
        <f>SUM(S36:S40)</f>
        <v>0</v>
      </c>
      <c r="T35" s="87">
        <f>SUM(T36:T40)</f>
        <v>0</v>
      </c>
      <c r="U35" s="86">
        <f>(S35+T35)</f>
        <v>0</v>
      </c>
      <c r="V35" s="158">
        <f>(U35*100)/R35</f>
        <v>0</v>
      </c>
    </row>
    <row r="36" spans="1:22" s="82" customFormat="1" ht="21">
      <c r="A36" s="91" t="s">
        <v>378</v>
      </c>
      <c r="B36" s="154">
        <v>10</v>
      </c>
      <c r="C36" s="155"/>
      <c r="D36" s="86"/>
      <c r="E36" s="156">
        <f>(C36+D36)</f>
        <v>0</v>
      </c>
      <c r="F36" s="155"/>
      <c r="G36" s="86"/>
      <c r="H36" s="155"/>
      <c r="I36" s="86"/>
      <c r="J36" s="155"/>
      <c r="K36" s="86"/>
      <c r="L36" s="155"/>
      <c r="M36" s="86"/>
      <c r="N36" s="155">
        <f t="shared" si="15"/>
        <v>0</v>
      </c>
      <c r="O36" s="161">
        <f aca="true" t="shared" si="16" ref="O36:O48">(D36+G36+I36+K36+M36)</f>
        <v>0</v>
      </c>
      <c r="P36" s="156">
        <f t="shared" si="12"/>
        <v>0</v>
      </c>
      <c r="Q36" s="157">
        <f t="shared" si="13"/>
        <v>0</v>
      </c>
      <c r="R36" s="87">
        <v>2950</v>
      </c>
      <c r="S36" s="87"/>
      <c r="T36" s="87"/>
      <c r="U36" s="86"/>
      <c r="V36" s="86"/>
    </row>
    <row r="37" spans="1:22" s="82" customFormat="1" ht="21">
      <c r="A37" s="91" t="s">
        <v>379</v>
      </c>
      <c r="B37" s="154">
        <v>10</v>
      </c>
      <c r="C37" s="155"/>
      <c r="D37" s="86"/>
      <c r="E37" s="156">
        <f>(C37+D37)</f>
        <v>0</v>
      </c>
      <c r="F37" s="155"/>
      <c r="G37" s="86"/>
      <c r="H37" s="155"/>
      <c r="I37" s="86"/>
      <c r="J37" s="155"/>
      <c r="K37" s="86"/>
      <c r="L37" s="155"/>
      <c r="M37" s="86"/>
      <c r="N37" s="155">
        <f t="shared" si="15"/>
        <v>0</v>
      </c>
      <c r="O37" s="161">
        <f t="shared" si="16"/>
        <v>0</v>
      </c>
      <c r="P37" s="156">
        <f t="shared" si="12"/>
        <v>0</v>
      </c>
      <c r="Q37" s="157">
        <f t="shared" si="13"/>
        <v>0</v>
      </c>
      <c r="R37" s="87">
        <v>2950</v>
      </c>
      <c r="S37" s="87"/>
      <c r="T37" s="87"/>
      <c r="U37" s="86"/>
      <c r="V37" s="86"/>
    </row>
    <row r="38" spans="1:22" s="82" customFormat="1" ht="21">
      <c r="A38" s="91" t="s">
        <v>380</v>
      </c>
      <c r="B38" s="154">
        <v>150</v>
      </c>
      <c r="C38" s="155"/>
      <c r="D38" s="86"/>
      <c r="E38" s="156">
        <f>(C38+D38)</f>
        <v>0</v>
      </c>
      <c r="F38" s="155"/>
      <c r="G38" s="86"/>
      <c r="H38" s="155"/>
      <c r="I38" s="86"/>
      <c r="J38" s="155"/>
      <c r="K38" s="86"/>
      <c r="L38" s="155"/>
      <c r="M38" s="86"/>
      <c r="N38" s="155">
        <f t="shared" si="15"/>
        <v>0</v>
      </c>
      <c r="O38" s="161">
        <f t="shared" si="16"/>
        <v>0</v>
      </c>
      <c r="P38" s="156">
        <f t="shared" si="12"/>
        <v>0</v>
      </c>
      <c r="Q38" s="157">
        <f t="shared" si="13"/>
        <v>0</v>
      </c>
      <c r="R38" s="87">
        <v>1000</v>
      </c>
      <c r="S38" s="87"/>
      <c r="T38" s="87"/>
      <c r="U38" s="86"/>
      <c r="V38" s="86"/>
    </row>
    <row r="39" spans="1:22" s="82" customFormat="1" ht="21">
      <c r="A39" s="91" t="s">
        <v>381</v>
      </c>
      <c r="B39" s="154">
        <v>10</v>
      </c>
      <c r="C39" s="155"/>
      <c r="D39" s="86"/>
      <c r="E39" s="156">
        <f>(C39+D39)</f>
        <v>0</v>
      </c>
      <c r="F39" s="155"/>
      <c r="G39" s="86"/>
      <c r="H39" s="155"/>
      <c r="I39" s="86"/>
      <c r="J39" s="155"/>
      <c r="K39" s="86"/>
      <c r="L39" s="155"/>
      <c r="M39" s="86"/>
      <c r="N39" s="155">
        <f t="shared" si="15"/>
        <v>0</v>
      </c>
      <c r="O39" s="161">
        <f t="shared" si="16"/>
        <v>0</v>
      </c>
      <c r="P39" s="156">
        <f t="shared" si="12"/>
        <v>0</v>
      </c>
      <c r="Q39" s="157">
        <f t="shared" si="13"/>
        <v>0</v>
      </c>
      <c r="R39" s="87">
        <v>3400</v>
      </c>
      <c r="S39" s="87"/>
      <c r="T39" s="87"/>
      <c r="U39" s="86"/>
      <c r="V39" s="86"/>
    </row>
    <row r="40" spans="1:22" s="82" customFormat="1" ht="21">
      <c r="A40" s="91" t="s">
        <v>382</v>
      </c>
      <c r="B40" s="154">
        <v>10</v>
      </c>
      <c r="C40" s="155"/>
      <c r="D40" s="86"/>
      <c r="E40" s="156">
        <f>(C40+D40)</f>
        <v>0</v>
      </c>
      <c r="F40" s="155"/>
      <c r="G40" s="86"/>
      <c r="H40" s="155"/>
      <c r="I40" s="86"/>
      <c r="J40" s="155"/>
      <c r="K40" s="86"/>
      <c r="L40" s="155"/>
      <c r="M40" s="86"/>
      <c r="N40" s="155">
        <f t="shared" si="15"/>
        <v>0</v>
      </c>
      <c r="O40" s="161">
        <f t="shared" si="16"/>
        <v>0</v>
      </c>
      <c r="P40" s="156">
        <f t="shared" si="12"/>
        <v>0</v>
      </c>
      <c r="Q40" s="157">
        <f t="shared" si="13"/>
        <v>0</v>
      </c>
      <c r="R40" s="87">
        <v>1700</v>
      </c>
      <c r="S40" s="86"/>
      <c r="T40" s="86"/>
      <c r="U40" s="86"/>
      <c r="V40" s="86"/>
    </row>
    <row r="41" spans="1:22" s="82" customFormat="1" ht="21">
      <c r="A41" s="90" t="s">
        <v>31</v>
      </c>
      <c r="B41" s="159">
        <f>SUM(B42:B42)</f>
        <v>20</v>
      </c>
      <c r="C41" s="159">
        <f aca="true" t="shared" si="17" ref="C41:M41">SUM(C42:C42)</f>
        <v>0</v>
      </c>
      <c r="D41" s="159">
        <f t="shared" si="17"/>
        <v>0</v>
      </c>
      <c r="E41" s="159">
        <f t="shared" si="17"/>
        <v>0</v>
      </c>
      <c r="F41" s="159">
        <f t="shared" si="17"/>
        <v>0</v>
      </c>
      <c r="G41" s="159">
        <f t="shared" si="17"/>
        <v>0</v>
      </c>
      <c r="H41" s="159">
        <f t="shared" si="17"/>
        <v>0</v>
      </c>
      <c r="I41" s="159">
        <f t="shared" si="17"/>
        <v>0</v>
      </c>
      <c r="J41" s="159">
        <f t="shared" si="17"/>
        <v>0</v>
      </c>
      <c r="K41" s="159">
        <f t="shared" si="17"/>
        <v>0</v>
      </c>
      <c r="L41" s="159">
        <f t="shared" si="17"/>
        <v>0</v>
      </c>
      <c r="M41" s="159">
        <f t="shared" si="17"/>
        <v>0</v>
      </c>
      <c r="N41" s="155">
        <f t="shared" si="15"/>
        <v>0</v>
      </c>
      <c r="O41" s="161">
        <f t="shared" si="16"/>
        <v>0</v>
      </c>
      <c r="P41" s="156">
        <f t="shared" si="12"/>
        <v>0</v>
      </c>
      <c r="Q41" s="157">
        <f t="shared" si="13"/>
        <v>0</v>
      </c>
      <c r="R41" s="86"/>
      <c r="S41" s="86"/>
      <c r="T41" s="86"/>
      <c r="U41" s="86"/>
      <c r="V41" s="86"/>
    </row>
    <row r="42" spans="1:22" s="82" customFormat="1" ht="21">
      <c r="A42" s="85" t="s">
        <v>383</v>
      </c>
      <c r="B42" s="154">
        <v>20</v>
      </c>
      <c r="C42" s="155"/>
      <c r="D42" s="86"/>
      <c r="E42" s="156"/>
      <c r="F42" s="155"/>
      <c r="G42" s="86"/>
      <c r="H42" s="155"/>
      <c r="I42" s="86"/>
      <c r="J42" s="155"/>
      <c r="K42" s="86"/>
      <c r="L42" s="155"/>
      <c r="M42" s="86"/>
      <c r="N42" s="155">
        <f t="shared" si="15"/>
        <v>0</v>
      </c>
      <c r="O42" s="161">
        <f t="shared" si="16"/>
        <v>0</v>
      </c>
      <c r="P42" s="156">
        <f t="shared" si="12"/>
        <v>0</v>
      </c>
      <c r="Q42" s="157">
        <f t="shared" si="13"/>
        <v>0</v>
      </c>
      <c r="R42" s="87">
        <v>2750</v>
      </c>
      <c r="S42" s="86"/>
      <c r="T42" s="86"/>
      <c r="U42" s="86"/>
      <c r="V42" s="86"/>
    </row>
    <row r="43" spans="1:22" s="82" customFormat="1" ht="21">
      <c r="A43" s="90" t="s">
        <v>32</v>
      </c>
      <c r="B43" s="159">
        <f>SUM(B44:B48)</f>
        <v>57</v>
      </c>
      <c r="C43" s="159">
        <f aca="true" t="shared" si="18" ref="C43:M43">SUM(C44:C48)</f>
        <v>0</v>
      </c>
      <c r="D43" s="159">
        <f t="shared" si="18"/>
        <v>0</v>
      </c>
      <c r="E43" s="159">
        <f t="shared" si="18"/>
        <v>0</v>
      </c>
      <c r="F43" s="159">
        <f t="shared" si="18"/>
        <v>0</v>
      </c>
      <c r="G43" s="159">
        <f t="shared" si="18"/>
        <v>1</v>
      </c>
      <c r="H43" s="159">
        <f t="shared" si="18"/>
        <v>14</v>
      </c>
      <c r="I43" s="159">
        <f t="shared" si="18"/>
        <v>23</v>
      </c>
      <c r="J43" s="159">
        <f t="shared" si="18"/>
        <v>10</v>
      </c>
      <c r="K43" s="159">
        <f t="shared" si="18"/>
        <v>5</v>
      </c>
      <c r="L43" s="159">
        <f t="shared" si="18"/>
        <v>2</v>
      </c>
      <c r="M43" s="159">
        <f t="shared" si="18"/>
        <v>2</v>
      </c>
      <c r="N43" s="155">
        <f t="shared" si="15"/>
        <v>26</v>
      </c>
      <c r="O43" s="161">
        <f t="shared" si="16"/>
        <v>31</v>
      </c>
      <c r="P43" s="156">
        <f t="shared" si="12"/>
        <v>57</v>
      </c>
      <c r="Q43" s="157">
        <f t="shared" si="13"/>
        <v>100</v>
      </c>
      <c r="R43" s="87">
        <v>7500</v>
      </c>
      <c r="S43" s="87">
        <f>SUM(S44:S48)</f>
        <v>0</v>
      </c>
      <c r="T43" s="87">
        <f>SUM(T44:T48)</f>
        <v>0</v>
      </c>
      <c r="U43" s="87">
        <f>SUM(U44:U48)</f>
        <v>0</v>
      </c>
      <c r="V43" s="158">
        <f>(U43*100)/R43</f>
        <v>0</v>
      </c>
    </row>
    <row r="44" spans="1:22" s="82" customFormat="1" ht="21">
      <c r="A44" s="91" t="s">
        <v>384</v>
      </c>
      <c r="B44" s="154">
        <v>11</v>
      </c>
      <c r="C44" s="155"/>
      <c r="D44" s="86"/>
      <c r="E44" s="156"/>
      <c r="F44" s="155"/>
      <c r="G44" s="86"/>
      <c r="H44" s="155">
        <v>1</v>
      </c>
      <c r="I44" s="86">
        <v>7</v>
      </c>
      <c r="J44" s="155">
        <v>1</v>
      </c>
      <c r="K44" s="86">
        <v>1</v>
      </c>
      <c r="L44" s="155"/>
      <c r="M44" s="86">
        <v>1</v>
      </c>
      <c r="N44" s="155">
        <f t="shared" si="15"/>
        <v>2</v>
      </c>
      <c r="O44" s="161">
        <f t="shared" si="16"/>
        <v>9</v>
      </c>
      <c r="P44" s="156">
        <f t="shared" si="12"/>
        <v>11</v>
      </c>
      <c r="Q44" s="157">
        <f t="shared" si="13"/>
        <v>100</v>
      </c>
      <c r="R44" s="87"/>
      <c r="S44" s="86"/>
      <c r="T44" s="86"/>
      <c r="U44" s="86"/>
      <c r="V44" s="86"/>
    </row>
    <row r="45" spans="1:22" s="82" customFormat="1" ht="21">
      <c r="A45" s="91" t="s">
        <v>385</v>
      </c>
      <c r="B45" s="154">
        <v>12</v>
      </c>
      <c r="C45" s="155"/>
      <c r="D45" s="86"/>
      <c r="E45" s="156"/>
      <c r="F45" s="155"/>
      <c r="G45" s="86">
        <v>1</v>
      </c>
      <c r="H45" s="155">
        <v>5</v>
      </c>
      <c r="I45" s="86">
        <v>4</v>
      </c>
      <c r="J45" s="155">
        <v>1</v>
      </c>
      <c r="K45" s="86">
        <v>1</v>
      </c>
      <c r="L45" s="155"/>
      <c r="M45" s="86"/>
      <c r="N45" s="155">
        <f t="shared" si="15"/>
        <v>6</v>
      </c>
      <c r="O45" s="161">
        <f t="shared" si="16"/>
        <v>6</v>
      </c>
      <c r="P45" s="156">
        <f t="shared" si="12"/>
        <v>12</v>
      </c>
      <c r="Q45" s="157">
        <f t="shared" si="13"/>
        <v>100</v>
      </c>
      <c r="R45" s="87"/>
      <c r="S45" s="86"/>
      <c r="T45" s="86"/>
      <c r="U45" s="86"/>
      <c r="V45" s="86"/>
    </row>
    <row r="46" spans="1:22" s="82" customFormat="1" ht="21">
      <c r="A46" s="91" t="s">
        <v>386</v>
      </c>
      <c r="B46" s="154">
        <v>12</v>
      </c>
      <c r="C46" s="155"/>
      <c r="D46" s="86"/>
      <c r="E46" s="156"/>
      <c r="F46" s="155"/>
      <c r="G46" s="86"/>
      <c r="H46" s="155">
        <v>7</v>
      </c>
      <c r="I46" s="86">
        <v>2</v>
      </c>
      <c r="J46" s="155">
        <v>3</v>
      </c>
      <c r="K46" s="86"/>
      <c r="L46" s="155"/>
      <c r="M46" s="86"/>
      <c r="N46" s="155">
        <f t="shared" si="15"/>
        <v>10</v>
      </c>
      <c r="O46" s="161">
        <f t="shared" si="16"/>
        <v>2</v>
      </c>
      <c r="P46" s="156">
        <f t="shared" si="12"/>
        <v>12</v>
      </c>
      <c r="Q46" s="157">
        <f t="shared" si="13"/>
        <v>100</v>
      </c>
      <c r="R46" s="87"/>
      <c r="S46" s="86"/>
      <c r="T46" s="86"/>
      <c r="U46" s="86"/>
      <c r="V46" s="86"/>
    </row>
    <row r="47" spans="1:22" s="82" customFormat="1" ht="21">
      <c r="A47" s="91" t="s">
        <v>387</v>
      </c>
      <c r="B47" s="154">
        <v>9</v>
      </c>
      <c r="C47" s="155"/>
      <c r="D47" s="86"/>
      <c r="E47" s="156"/>
      <c r="F47" s="155"/>
      <c r="G47" s="86"/>
      <c r="H47" s="155"/>
      <c r="I47" s="86">
        <v>7</v>
      </c>
      <c r="J47" s="155"/>
      <c r="K47" s="86">
        <v>1</v>
      </c>
      <c r="L47" s="155"/>
      <c r="M47" s="86">
        <v>1</v>
      </c>
      <c r="N47" s="155">
        <f t="shared" si="15"/>
        <v>0</v>
      </c>
      <c r="O47" s="161">
        <f t="shared" si="16"/>
        <v>9</v>
      </c>
      <c r="P47" s="156">
        <f t="shared" si="12"/>
        <v>9</v>
      </c>
      <c r="Q47" s="157">
        <f t="shared" si="13"/>
        <v>100</v>
      </c>
      <c r="R47" s="87"/>
      <c r="S47" s="86"/>
      <c r="T47" s="86"/>
      <c r="U47" s="86"/>
      <c r="V47" s="86"/>
    </row>
    <row r="48" spans="1:22" s="82" customFormat="1" ht="21">
      <c r="A48" s="91" t="s">
        <v>388</v>
      </c>
      <c r="B48" s="154">
        <v>13</v>
      </c>
      <c r="C48" s="155"/>
      <c r="D48" s="86"/>
      <c r="E48" s="156"/>
      <c r="F48" s="155"/>
      <c r="G48" s="86"/>
      <c r="H48" s="155">
        <v>1</v>
      </c>
      <c r="I48" s="86">
        <v>3</v>
      </c>
      <c r="J48" s="155">
        <v>5</v>
      </c>
      <c r="K48" s="86">
        <v>2</v>
      </c>
      <c r="L48" s="155">
        <v>2</v>
      </c>
      <c r="M48" s="86"/>
      <c r="N48" s="155">
        <f t="shared" si="15"/>
        <v>8</v>
      </c>
      <c r="O48" s="161">
        <f t="shared" si="16"/>
        <v>5</v>
      </c>
      <c r="P48" s="156">
        <f t="shared" si="12"/>
        <v>13</v>
      </c>
      <c r="Q48" s="157">
        <f t="shared" si="13"/>
        <v>100</v>
      </c>
      <c r="R48" s="87"/>
      <c r="S48" s="86"/>
      <c r="T48" s="86"/>
      <c r="U48" s="86"/>
      <c r="V48" s="86"/>
    </row>
    <row r="49" spans="1:22" ht="42">
      <c r="A49" s="92" t="s">
        <v>34</v>
      </c>
      <c r="B49" s="162"/>
      <c r="C49" s="155"/>
      <c r="D49" s="93"/>
      <c r="E49" s="156"/>
      <c r="F49" s="155"/>
      <c r="G49" s="93"/>
      <c r="H49" s="155"/>
      <c r="I49" s="93"/>
      <c r="J49" s="155"/>
      <c r="K49" s="93"/>
      <c r="L49" s="155"/>
      <c r="M49" s="93"/>
      <c r="N49" s="155"/>
      <c r="O49" s="89"/>
      <c r="P49" s="156"/>
      <c r="Q49" s="89"/>
      <c r="R49" s="89"/>
      <c r="S49" s="89"/>
      <c r="T49" s="89"/>
      <c r="U49" s="89"/>
      <c r="V49" s="89"/>
    </row>
    <row r="50" spans="1:22" s="82" customFormat="1" ht="21">
      <c r="A50" s="90" t="s">
        <v>35</v>
      </c>
      <c r="B50" s="154"/>
      <c r="C50" s="155"/>
      <c r="D50" s="86"/>
      <c r="E50" s="156"/>
      <c r="F50" s="155"/>
      <c r="G50" s="86"/>
      <c r="H50" s="155"/>
      <c r="I50" s="86"/>
      <c r="J50" s="155"/>
      <c r="K50" s="86"/>
      <c r="L50" s="155"/>
      <c r="M50" s="86"/>
      <c r="N50" s="155"/>
      <c r="O50" s="86"/>
      <c r="P50" s="156"/>
      <c r="Q50" s="86"/>
      <c r="R50" s="86"/>
      <c r="S50" s="86"/>
      <c r="T50" s="86"/>
      <c r="U50" s="86"/>
      <c r="V50" s="86"/>
    </row>
    <row r="51" spans="1:22" s="82" customFormat="1" ht="21">
      <c r="A51" s="90" t="s">
        <v>36</v>
      </c>
      <c r="B51" s="154"/>
      <c r="C51" s="155"/>
      <c r="D51" s="86"/>
      <c r="E51" s="156"/>
      <c r="F51" s="155"/>
      <c r="G51" s="86"/>
      <c r="H51" s="155"/>
      <c r="I51" s="86"/>
      <c r="J51" s="155"/>
      <c r="K51" s="86"/>
      <c r="L51" s="155"/>
      <c r="M51" s="86"/>
      <c r="N51" s="155"/>
      <c r="O51" s="86"/>
      <c r="P51" s="156"/>
      <c r="Q51" s="86"/>
      <c r="R51" s="86"/>
      <c r="S51" s="86"/>
      <c r="T51" s="86"/>
      <c r="U51" s="86"/>
      <c r="V51" s="86"/>
    </row>
    <row r="52" spans="1:22" s="82" customFormat="1" ht="21">
      <c r="A52" s="90" t="s">
        <v>37</v>
      </c>
      <c r="B52" s="154"/>
      <c r="C52" s="155"/>
      <c r="D52" s="86"/>
      <c r="E52" s="156"/>
      <c r="F52" s="155"/>
      <c r="G52" s="86"/>
      <c r="H52" s="155"/>
      <c r="I52" s="86"/>
      <c r="J52" s="155"/>
      <c r="K52" s="86"/>
      <c r="L52" s="155"/>
      <c r="M52" s="86"/>
      <c r="N52" s="155"/>
      <c r="O52" s="86"/>
      <c r="P52" s="156"/>
      <c r="Q52" s="86"/>
      <c r="R52" s="86"/>
      <c r="S52" s="86"/>
      <c r="T52" s="86"/>
      <c r="U52" s="86"/>
      <c r="V52" s="86"/>
    </row>
    <row r="53" spans="1:22" s="82" customFormat="1" ht="21">
      <c r="A53" s="90" t="s">
        <v>38</v>
      </c>
      <c r="B53" s="154"/>
      <c r="C53" s="155"/>
      <c r="D53" s="86"/>
      <c r="E53" s="156"/>
      <c r="F53" s="155"/>
      <c r="G53" s="86"/>
      <c r="H53" s="155"/>
      <c r="I53" s="86"/>
      <c r="J53" s="155"/>
      <c r="K53" s="86"/>
      <c r="L53" s="155"/>
      <c r="M53" s="86"/>
      <c r="N53" s="155"/>
      <c r="O53" s="86"/>
      <c r="P53" s="156"/>
      <c r="Q53" s="86"/>
      <c r="R53" s="86"/>
      <c r="S53" s="86"/>
      <c r="T53" s="86"/>
      <c r="U53" s="86"/>
      <c r="V53" s="86"/>
    </row>
    <row r="54" spans="1:22" ht="42">
      <c r="A54" s="92" t="s">
        <v>39</v>
      </c>
      <c r="B54" s="162"/>
      <c r="C54" s="155"/>
      <c r="D54" s="93"/>
      <c r="E54" s="156"/>
      <c r="F54" s="155"/>
      <c r="G54" s="93"/>
      <c r="H54" s="155"/>
      <c r="I54" s="93"/>
      <c r="J54" s="155"/>
      <c r="K54" s="93"/>
      <c r="L54" s="155"/>
      <c r="M54" s="93"/>
      <c r="N54" s="155"/>
      <c r="O54" s="89"/>
      <c r="P54" s="156"/>
      <c r="Q54" s="89"/>
      <c r="R54" s="89"/>
      <c r="S54" s="89"/>
      <c r="T54" s="89"/>
      <c r="U54" s="89"/>
      <c r="V54" s="89"/>
    </row>
    <row r="55" spans="1:22" s="82" customFormat="1" ht="42">
      <c r="A55" s="94" t="s">
        <v>40</v>
      </c>
      <c r="B55" s="154"/>
      <c r="C55" s="155"/>
      <c r="D55" s="86"/>
      <c r="E55" s="156"/>
      <c r="F55" s="155"/>
      <c r="G55" s="86"/>
      <c r="H55" s="155"/>
      <c r="I55" s="86"/>
      <c r="J55" s="155"/>
      <c r="K55" s="86"/>
      <c r="L55" s="155"/>
      <c r="M55" s="86"/>
      <c r="N55" s="155"/>
      <c r="O55" s="86"/>
      <c r="P55" s="156"/>
      <c r="Q55" s="86"/>
      <c r="R55" s="86"/>
      <c r="S55" s="86"/>
      <c r="T55" s="86"/>
      <c r="U55" s="86"/>
      <c r="V55" s="86"/>
    </row>
    <row r="56" spans="1:22" s="82" customFormat="1" ht="21">
      <c r="A56" s="90" t="s">
        <v>41</v>
      </c>
      <c r="B56" s="154"/>
      <c r="C56" s="155"/>
      <c r="D56" s="86"/>
      <c r="E56" s="156"/>
      <c r="F56" s="155"/>
      <c r="G56" s="86"/>
      <c r="H56" s="155"/>
      <c r="I56" s="86"/>
      <c r="J56" s="155"/>
      <c r="K56" s="86"/>
      <c r="L56" s="155"/>
      <c r="M56" s="86"/>
      <c r="N56" s="155"/>
      <c r="O56" s="86"/>
      <c r="P56" s="156"/>
      <c r="Q56" s="86"/>
      <c r="R56" s="86"/>
      <c r="S56" s="86"/>
      <c r="T56" s="86"/>
      <c r="U56" s="86"/>
      <c r="V56" s="86"/>
    </row>
    <row r="57" spans="1:22" s="82" customFormat="1" ht="21">
      <c r="A57" s="90" t="s">
        <v>42</v>
      </c>
      <c r="B57" s="163"/>
      <c r="C57" s="155"/>
      <c r="D57" s="86"/>
      <c r="E57" s="156"/>
      <c r="F57" s="155"/>
      <c r="G57" s="86"/>
      <c r="H57" s="155"/>
      <c r="I57" s="86"/>
      <c r="J57" s="155"/>
      <c r="K57" s="86"/>
      <c r="L57" s="155"/>
      <c r="M57" s="86"/>
      <c r="N57" s="155"/>
      <c r="O57" s="86"/>
      <c r="P57" s="156"/>
      <c r="Q57" s="86"/>
      <c r="R57" s="86"/>
      <c r="S57" s="86"/>
      <c r="T57" s="86"/>
      <c r="U57" s="86"/>
      <c r="V57" s="86"/>
    </row>
    <row r="58" spans="1:22" s="82" customFormat="1" ht="21">
      <c r="A58" s="90" t="s">
        <v>43</v>
      </c>
      <c r="B58" s="154"/>
      <c r="C58" s="155"/>
      <c r="D58" s="86"/>
      <c r="E58" s="156"/>
      <c r="F58" s="155"/>
      <c r="G58" s="86"/>
      <c r="H58" s="155"/>
      <c r="I58" s="86"/>
      <c r="J58" s="155"/>
      <c r="K58" s="86"/>
      <c r="L58" s="155"/>
      <c r="M58" s="86"/>
      <c r="N58" s="155"/>
      <c r="O58" s="86"/>
      <c r="P58" s="156"/>
      <c r="Q58" s="86"/>
      <c r="R58" s="86"/>
      <c r="S58" s="86"/>
      <c r="T58" s="86"/>
      <c r="U58" s="86"/>
      <c r="V58" s="86"/>
    </row>
    <row r="59" spans="1:22" s="82" customFormat="1" ht="21">
      <c r="A59" s="94" t="s">
        <v>44</v>
      </c>
      <c r="B59" s="154"/>
      <c r="C59" s="155"/>
      <c r="D59" s="86"/>
      <c r="E59" s="156"/>
      <c r="F59" s="155"/>
      <c r="G59" s="86"/>
      <c r="H59" s="155"/>
      <c r="I59" s="86"/>
      <c r="J59" s="155"/>
      <c r="K59" s="86"/>
      <c r="L59" s="155"/>
      <c r="M59" s="86"/>
      <c r="N59" s="155"/>
      <c r="O59" s="86"/>
      <c r="P59" s="156"/>
      <c r="Q59" s="86"/>
      <c r="R59" s="86"/>
      <c r="S59" s="86"/>
      <c r="T59" s="86"/>
      <c r="U59" s="86"/>
      <c r="V59" s="86"/>
    </row>
    <row r="60" spans="1:22" ht="21">
      <c r="A60" s="95" t="s">
        <v>45</v>
      </c>
      <c r="B60" s="162"/>
      <c r="C60" s="155"/>
      <c r="D60" s="93"/>
      <c r="E60" s="156"/>
      <c r="F60" s="155"/>
      <c r="G60" s="93"/>
      <c r="H60" s="155"/>
      <c r="I60" s="93"/>
      <c r="J60" s="155"/>
      <c r="K60" s="93"/>
      <c r="L60" s="155"/>
      <c r="M60" s="93"/>
      <c r="N60" s="155"/>
      <c r="O60" s="89"/>
      <c r="P60" s="156"/>
      <c r="Q60" s="89"/>
      <c r="R60" s="89"/>
      <c r="S60" s="89"/>
      <c r="T60" s="89"/>
      <c r="U60" s="89"/>
      <c r="V60" s="89"/>
    </row>
    <row r="61" spans="1:22" s="82" customFormat="1" ht="21">
      <c r="A61" s="96" t="s">
        <v>46</v>
      </c>
      <c r="B61" s="164">
        <v>12000</v>
      </c>
      <c r="C61" s="155">
        <v>993</v>
      </c>
      <c r="D61" s="86">
        <v>708</v>
      </c>
      <c r="E61" s="156">
        <f>(C61+D61)</f>
        <v>1701</v>
      </c>
      <c r="F61" s="155">
        <v>167</v>
      </c>
      <c r="G61" s="86">
        <v>175</v>
      </c>
      <c r="H61" s="155">
        <v>156</v>
      </c>
      <c r="I61" s="86">
        <v>73</v>
      </c>
      <c r="J61" s="155">
        <v>94</v>
      </c>
      <c r="K61" s="86">
        <v>92</v>
      </c>
      <c r="L61" s="155">
        <v>89</v>
      </c>
      <c r="M61" s="86">
        <v>64</v>
      </c>
      <c r="N61" s="155">
        <f>(C61+F61+H61+J61+L61)</f>
        <v>1499</v>
      </c>
      <c r="O61" s="86">
        <f>(D61+G61+I61+K61+M61)</f>
        <v>1112</v>
      </c>
      <c r="P61" s="156">
        <f>(N61+O61)</f>
        <v>2611</v>
      </c>
      <c r="Q61" s="157">
        <f>(P61*100)/B61</f>
        <v>21.758333333333333</v>
      </c>
      <c r="R61" s="87">
        <v>40000</v>
      </c>
      <c r="S61" s="86"/>
      <c r="T61" s="86"/>
      <c r="U61" s="86"/>
      <c r="V61" s="86"/>
    </row>
    <row r="62" spans="1:22" s="82" customFormat="1" ht="21">
      <c r="A62" s="96" t="s">
        <v>91</v>
      </c>
      <c r="B62" s="154">
        <v>50</v>
      </c>
      <c r="C62" s="155"/>
      <c r="D62" s="86">
        <v>4</v>
      </c>
      <c r="E62" s="156">
        <f>(C62+D62)</f>
        <v>4</v>
      </c>
      <c r="F62" s="155"/>
      <c r="G62" s="86"/>
      <c r="H62" s="155"/>
      <c r="I62" s="86">
        <v>3</v>
      </c>
      <c r="J62" s="155"/>
      <c r="K62" s="86"/>
      <c r="L62" s="155"/>
      <c r="M62" s="86"/>
      <c r="N62" s="155">
        <f>(C62+F62+H62+J62+L62)</f>
        <v>0</v>
      </c>
      <c r="O62" s="86">
        <f>(D62+G62+I62+K62+M62)</f>
        <v>7</v>
      </c>
      <c r="P62" s="156">
        <f>(N62+O62)</f>
        <v>7</v>
      </c>
      <c r="Q62" s="157">
        <f>(P62*100)/B62</f>
        <v>14</v>
      </c>
      <c r="R62" s="86"/>
      <c r="S62" s="86"/>
      <c r="T62" s="86"/>
      <c r="U62" s="86"/>
      <c r="V62" s="86"/>
    </row>
    <row r="63" spans="1:22" s="82" customFormat="1" ht="21">
      <c r="A63" s="96" t="s">
        <v>48</v>
      </c>
      <c r="B63" s="165">
        <f>SUM(B64:B72)</f>
        <v>7435</v>
      </c>
      <c r="C63" s="165">
        <f aca="true" t="shared" si="19" ref="C63:M63">SUM(C64:C72)</f>
        <v>884</v>
      </c>
      <c r="D63" s="165">
        <f t="shared" si="19"/>
        <v>1067</v>
      </c>
      <c r="E63" s="165">
        <f t="shared" si="19"/>
        <v>1951</v>
      </c>
      <c r="F63" s="165">
        <f t="shared" si="19"/>
        <v>78</v>
      </c>
      <c r="G63" s="165">
        <f t="shared" si="19"/>
        <v>56</v>
      </c>
      <c r="H63" s="165">
        <f t="shared" si="19"/>
        <v>208</v>
      </c>
      <c r="I63" s="165">
        <f t="shared" si="19"/>
        <v>246</v>
      </c>
      <c r="J63" s="165">
        <f t="shared" si="19"/>
        <v>270</v>
      </c>
      <c r="K63" s="165">
        <f t="shared" si="19"/>
        <v>250</v>
      </c>
      <c r="L63" s="165">
        <f t="shared" si="19"/>
        <v>10</v>
      </c>
      <c r="M63" s="165">
        <f t="shared" si="19"/>
        <v>35</v>
      </c>
      <c r="N63" s="155">
        <f aca="true" t="shared" si="20" ref="N63:O96">(C63+F63+H63+J63+L63)</f>
        <v>1450</v>
      </c>
      <c r="O63" s="86">
        <f t="shared" si="20"/>
        <v>1654</v>
      </c>
      <c r="P63" s="156">
        <f aca="true" t="shared" si="21" ref="P63:P96">(N63+O63)</f>
        <v>3104</v>
      </c>
      <c r="Q63" s="86"/>
      <c r="R63" s="86"/>
      <c r="S63" s="86"/>
      <c r="T63" s="86"/>
      <c r="U63" s="86"/>
      <c r="V63" s="86"/>
    </row>
    <row r="64" spans="1:22" s="82" customFormat="1" ht="21">
      <c r="A64" s="86" t="s">
        <v>389</v>
      </c>
      <c r="B64" s="164">
        <v>3000</v>
      </c>
      <c r="C64" s="155">
        <v>387</v>
      </c>
      <c r="D64" s="86">
        <v>308</v>
      </c>
      <c r="E64" s="156">
        <f>(C64+D64)</f>
        <v>695</v>
      </c>
      <c r="F64" s="155"/>
      <c r="G64" s="86"/>
      <c r="H64" s="155">
        <v>71</v>
      </c>
      <c r="I64" s="86">
        <v>59</v>
      </c>
      <c r="J64" s="155">
        <v>124</v>
      </c>
      <c r="K64" s="86">
        <v>93</v>
      </c>
      <c r="L64" s="155"/>
      <c r="M64" s="86"/>
      <c r="N64" s="155">
        <f t="shared" si="20"/>
        <v>582</v>
      </c>
      <c r="O64" s="86">
        <f t="shared" si="20"/>
        <v>460</v>
      </c>
      <c r="P64" s="156">
        <f t="shared" si="21"/>
        <v>1042</v>
      </c>
      <c r="Q64" s="157">
        <f>(P64*100)/B64</f>
        <v>34.733333333333334</v>
      </c>
      <c r="R64" s="86"/>
      <c r="S64" s="86"/>
      <c r="T64" s="86"/>
      <c r="U64" s="86"/>
      <c r="V64" s="86"/>
    </row>
    <row r="65" spans="1:22" s="82" customFormat="1" ht="21">
      <c r="A65" s="86" t="s">
        <v>390</v>
      </c>
      <c r="B65" s="164">
        <v>3000</v>
      </c>
      <c r="C65" s="155">
        <v>389</v>
      </c>
      <c r="D65" s="86">
        <v>701</v>
      </c>
      <c r="E65" s="156">
        <f>(C65+D65)</f>
        <v>1090</v>
      </c>
      <c r="F65" s="155">
        <v>47</v>
      </c>
      <c r="G65" s="86">
        <v>42</v>
      </c>
      <c r="H65" s="155">
        <v>94</v>
      </c>
      <c r="I65" s="86">
        <v>152</v>
      </c>
      <c r="J65" s="155">
        <v>117</v>
      </c>
      <c r="K65" s="86">
        <v>157</v>
      </c>
      <c r="L65" s="155">
        <v>10</v>
      </c>
      <c r="M65" s="86">
        <v>35</v>
      </c>
      <c r="N65" s="155">
        <f t="shared" si="20"/>
        <v>657</v>
      </c>
      <c r="O65" s="86">
        <f t="shared" si="20"/>
        <v>1087</v>
      </c>
      <c r="P65" s="156">
        <f t="shared" si="21"/>
        <v>1744</v>
      </c>
      <c r="Q65" s="157">
        <f>(P65*100)/B65</f>
        <v>58.13333333333333</v>
      </c>
      <c r="R65" s="86"/>
      <c r="S65" s="86"/>
      <c r="T65" s="86"/>
      <c r="U65" s="86"/>
      <c r="V65" s="86"/>
    </row>
    <row r="66" spans="1:22" s="82" customFormat="1" ht="21">
      <c r="A66" s="86" t="s">
        <v>391</v>
      </c>
      <c r="B66" s="164">
        <v>200</v>
      </c>
      <c r="C66" s="155">
        <v>108</v>
      </c>
      <c r="D66" s="86">
        <v>58</v>
      </c>
      <c r="E66" s="156">
        <f>(C66+D66)</f>
        <v>166</v>
      </c>
      <c r="F66" s="155">
        <v>31</v>
      </c>
      <c r="G66" s="86">
        <v>14</v>
      </c>
      <c r="H66" s="155">
        <v>43</v>
      </c>
      <c r="I66" s="86">
        <v>35</v>
      </c>
      <c r="J66" s="155">
        <v>29</v>
      </c>
      <c r="K66" s="86"/>
      <c r="L66" s="155"/>
      <c r="M66" s="86"/>
      <c r="N66" s="155">
        <f t="shared" si="20"/>
        <v>211</v>
      </c>
      <c r="O66" s="86">
        <f t="shared" si="20"/>
        <v>107</v>
      </c>
      <c r="P66" s="156">
        <f t="shared" si="21"/>
        <v>318</v>
      </c>
      <c r="Q66" s="157">
        <f>(P66*100)/B66</f>
        <v>159</v>
      </c>
      <c r="R66" s="86"/>
      <c r="S66" s="86"/>
      <c r="T66" s="86"/>
      <c r="U66" s="86"/>
      <c r="V66" s="86"/>
    </row>
    <row r="67" spans="1:22" s="82" customFormat="1" ht="21">
      <c r="A67" s="86" t="s">
        <v>392</v>
      </c>
      <c r="B67" s="154">
        <v>200</v>
      </c>
      <c r="C67" s="155"/>
      <c r="D67" s="86"/>
      <c r="E67" s="156">
        <f aca="true" t="shared" si="22" ref="E67:E96">(C67+D67)</f>
        <v>0</v>
      </c>
      <c r="F67" s="155"/>
      <c r="G67" s="86"/>
      <c r="H67" s="155"/>
      <c r="I67" s="86"/>
      <c r="J67" s="155"/>
      <c r="K67" s="86"/>
      <c r="L67" s="155"/>
      <c r="M67" s="86"/>
      <c r="N67" s="155">
        <f t="shared" si="20"/>
        <v>0</v>
      </c>
      <c r="O67" s="86">
        <f t="shared" si="20"/>
        <v>0</v>
      </c>
      <c r="P67" s="156">
        <f t="shared" si="21"/>
        <v>0</v>
      </c>
      <c r="Q67" s="157">
        <f aca="true" t="shared" si="23" ref="Q67:Q72">(P67*100)/B67</f>
        <v>0</v>
      </c>
      <c r="R67" s="86"/>
      <c r="S67" s="86"/>
      <c r="T67" s="86"/>
      <c r="U67" s="86"/>
      <c r="V67" s="86"/>
    </row>
    <row r="68" spans="1:22" s="82" customFormat="1" ht="21">
      <c r="A68" s="86" t="s">
        <v>393</v>
      </c>
      <c r="B68" s="154">
        <v>5</v>
      </c>
      <c r="C68" s="155"/>
      <c r="D68" s="86"/>
      <c r="E68" s="156">
        <f t="shared" si="22"/>
        <v>0</v>
      </c>
      <c r="F68" s="155"/>
      <c r="G68" s="86"/>
      <c r="H68" s="155"/>
      <c r="I68" s="86"/>
      <c r="J68" s="155"/>
      <c r="K68" s="86"/>
      <c r="L68" s="155"/>
      <c r="M68" s="86"/>
      <c r="N68" s="155">
        <f t="shared" si="20"/>
        <v>0</v>
      </c>
      <c r="O68" s="86">
        <f t="shared" si="20"/>
        <v>0</v>
      </c>
      <c r="P68" s="156">
        <f t="shared" si="21"/>
        <v>0</v>
      </c>
      <c r="Q68" s="157">
        <f t="shared" si="23"/>
        <v>0</v>
      </c>
      <c r="R68" s="86"/>
      <c r="S68" s="86"/>
      <c r="T68" s="86"/>
      <c r="U68" s="86"/>
      <c r="V68" s="86"/>
    </row>
    <row r="69" spans="1:22" s="82" customFormat="1" ht="21">
      <c r="A69" s="86" t="s">
        <v>394</v>
      </c>
      <c r="B69" s="154">
        <v>500</v>
      </c>
      <c r="C69" s="155"/>
      <c r="D69" s="86"/>
      <c r="E69" s="156">
        <f t="shared" si="22"/>
        <v>0</v>
      </c>
      <c r="F69" s="155"/>
      <c r="G69" s="86"/>
      <c r="H69" s="155"/>
      <c r="I69" s="86"/>
      <c r="J69" s="155"/>
      <c r="K69" s="86"/>
      <c r="L69" s="155"/>
      <c r="M69" s="86"/>
      <c r="N69" s="155">
        <f t="shared" si="20"/>
        <v>0</v>
      </c>
      <c r="O69" s="86">
        <f t="shared" si="20"/>
        <v>0</v>
      </c>
      <c r="P69" s="156">
        <f t="shared" si="21"/>
        <v>0</v>
      </c>
      <c r="Q69" s="157">
        <f t="shared" si="23"/>
        <v>0</v>
      </c>
      <c r="R69" s="86"/>
      <c r="S69" s="86"/>
      <c r="T69" s="86"/>
      <c r="U69" s="86"/>
      <c r="V69" s="86"/>
    </row>
    <row r="70" spans="1:22" s="82" customFormat="1" ht="21">
      <c r="A70" s="86" t="s">
        <v>395</v>
      </c>
      <c r="B70" s="154">
        <v>100</v>
      </c>
      <c r="C70" s="155"/>
      <c r="D70" s="86"/>
      <c r="E70" s="156">
        <f t="shared" si="22"/>
        <v>0</v>
      </c>
      <c r="F70" s="155"/>
      <c r="G70" s="86"/>
      <c r="H70" s="155"/>
      <c r="I70" s="86"/>
      <c r="J70" s="155"/>
      <c r="K70" s="86"/>
      <c r="L70" s="155"/>
      <c r="M70" s="86"/>
      <c r="N70" s="155">
        <f t="shared" si="20"/>
        <v>0</v>
      </c>
      <c r="O70" s="86">
        <f t="shared" si="20"/>
        <v>0</v>
      </c>
      <c r="P70" s="156">
        <f t="shared" si="21"/>
        <v>0</v>
      </c>
      <c r="Q70" s="157">
        <f t="shared" si="23"/>
        <v>0</v>
      </c>
      <c r="R70" s="86"/>
      <c r="S70" s="86"/>
      <c r="T70" s="86"/>
      <c r="U70" s="86"/>
      <c r="V70" s="86"/>
    </row>
    <row r="71" spans="1:22" s="82" customFormat="1" ht="21">
      <c r="A71" s="86" t="s">
        <v>396</v>
      </c>
      <c r="B71" s="154">
        <v>400</v>
      </c>
      <c r="C71" s="155"/>
      <c r="D71" s="86"/>
      <c r="E71" s="156">
        <f t="shared" si="22"/>
        <v>0</v>
      </c>
      <c r="F71" s="155"/>
      <c r="G71" s="86"/>
      <c r="H71" s="155"/>
      <c r="I71" s="86"/>
      <c r="J71" s="155"/>
      <c r="K71" s="86"/>
      <c r="L71" s="155"/>
      <c r="M71" s="86"/>
      <c r="N71" s="155">
        <f t="shared" si="20"/>
        <v>0</v>
      </c>
      <c r="O71" s="86">
        <f t="shared" si="20"/>
        <v>0</v>
      </c>
      <c r="P71" s="156">
        <f t="shared" si="21"/>
        <v>0</v>
      </c>
      <c r="Q71" s="157">
        <f t="shared" si="23"/>
        <v>0</v>
      </c>
      <c r="R71" s="86"/>
      <c r="S71" s="86"/>
      <c r="T71" s="86"/>
      <c r="U71" s="86"/>
      <c r="V71" s="86"/>
    </row>
    <row r="72" spans="1:22" s="82" customFormat="1" ht="21">
      <c r="A72" s="86" t="s">
        <v>397</v>
      </c>
      <c r="B72" s="154">
        <v>30</v>
      </c>
      <c r="C72" s="155"/>
      <c r="D72" s="86"/>
      <c r="E72" s="156">
        <f t="shared" si="22"/>
        <v>0</v>
      </c>
      <c r="F72" s="155"/>
      <c r="G72" s="86"/>
      <c r="H72" s="155"/>
      <c r="I72" s="86"/>
      <c r="J72" s="155"/>
      <c r="K72" s="86"/>
      <c r="L72" s="155"/>
      <c r="M72" s="86"/>
      <c r="N72" s="155">
        <f t="shared" si="20"/>
        <v>0</v>
      </c>
      <c r="O72" s="86">
        <f t="shared" si="20"/>
        <v>0</v>
      </c>
      <c r="P72" s="156">
        <f t="shared" si="21"/>
        <v>0</v>
      </c>
      <c r="Q72" s="157">
        <f t="shared" si="23"/>
        <v>0</v>
      </c>
      <c r="R72" s="86"/>
      <c r="S72" s="86"/>
      <c r="T72" s="86"/>
      <c r="U72" s="86"/>
      <c r="V72" s="86"/>
    </row>
    <row r="73" spans="1:22" s="82" customFormat="1" ht="21">
      <c r="A73" s="96" t="s">
        <v>52</v>
      </c>
      <c r="B73" s="159"/>
      <c r="C73" s="155">
        <f>C74+C78+C82</f>
        <v>873</v>
      </c>
      <c r="D73" s="155">
        <f>D74+D78+D82</f>
        <v>1185</v>
      </c>
      <c r="E73" s="155">
        <f t="shared" si="22"/>
        <v>2058</v>
      </c>
      <c r="F73" s="166">
        <f>(F74+F78+F82)</f>
        <v>33</v>
      </c>
      <c r="G73" s="166">
        <f aca="true" t="shared" si="24" ref="G73:M73">(G74+G78+G82)</f>
        <v>53</v>
      </c>
      <c r="H73" s="166">
        <f t="shared" si="24"/>
        <v>272</v>
      </c>
      <c r="I73" s="166">
        <f t="shared" si="24"/>
        <v>384</v>
      </c>
      <c r="J73" s="166">
        <f t="shared" si="24"/>
        <v>151</v>
      </c>
      <c r="K73" s="166">
        <f t="shared" si="24"/>
        <v>203</v>
      </c>
      <c r="L73" s="166">
        <f t="shared" si="24"/>
        <v>3</v>
      </c>
      <c r="M73" s="166">
        <f t="shared" si="24"/>
        <v>8</v>
      </c>
      <c r="N73" s="155">
        <f t="shared" si="20"/>
        <v>1332</v>
      </c>
      <c r="O73" s="86">
        <f t="shared" si="20"/>
        <v>1833</v>
      </c>
      <c r="P73" s="156">
        <f t="shared" si="21"/>
        <v>3165</v>
      </c>
      <c r="Q73" s="86"/>
      <c r="R73" s="86"/>
      <c r="S73" s="86"/>
      <c r="T73" s="86"/>
      <c r="U73" s="86"/>
      <c r="V73" s="86"/>
    </row>
    <row r="74" spans="1:22" s="82" customFormat="1" ht="21">
      <c r="A74" s="96" t="s">
        <v>398</v>
      </c>
      <c r="B74" s="167"/>
      <c r="C74" s="166">
        <f>C75+C76</f>
        <v>323</v>
      </c>
      <c r="D74" s="168">
        <f>D75+D76</f>
        <v>427</v>
      </c>
      <c r="E74" s="156">
        <f t="shared" si="22"/>
        <v>750</v>
      </c>
      <c r="F74" s="166">
        <f>SUM(F75:F76)</f>
        <v>10</v>
      </c>
      <c r="G74" s="168">
        <f aca="true" t="shared" si="25" ref="G74:M74">SUM(G75:G76)</f>
        <v>24</v>
      </c>
      <c r="H74" s="168">
        <f t="shared" si="25"/>
        <v>124</v>
      </c>
      <c r="I74" s="168">
        <f t="shared" si="25"/>
        <v>148</v>
      </c>
      <c r="J74" s="168">
        <f t="shared" si="25"/>
        <v>53</v>
      </c>
      <c r="K74" s="168">
        <f t="shared" si="25"/>
        <v>70</v>
      </c>
      <c r="L74" s="168">
        <f t="shared" si="25"/>
        <v>0</v>
      </c>
      <c r="M74" s="168">
        <f t="shared" si="25"/>
        <v>0</v>
      </c>
      <c r="N74" s="169">
        <f t="shared" si="20"/>
        <v>510</v>
      </c>
      <c r="O74" s="169">
        <f t="shared" si="20"/>
        <v>669</v>
      </c>
      <c r="P74" s="156">
        <f t="shared" si="21"/>
        <v>1179</v>
      </c>
      <c r="Q74" s="86"/>
      <c r="R74" s="87">
        <v>30000</v>
      </c>
      <c r="S74" s="86"/>
      <c r="T74" s="86"/>
      <c r="U74" s="86"/>
      <c r="V74" s="86"/>
    </row>
    <row r="75" spans="1:22" ht="21">
      <c r="A75" s="89" t="s">
        <v>399</v>
      </c>
      <c r="B75" s="160">
        <v>1800</v>
      </c>
      <c r="C75" s="155">
        <v>198</v>
      </c>
      <c r="D75" s="89">
        <v>271</v>
      </c>
      <c r="E75" s="156">
        <f t="shared" si="22"/>
        <v>469</v>
      </c>
      <c r="F75" s="155">
        <v>5</v>
      </c>
      <c r="G75" s="89">
        <v>17</v>
      </c>
      <c r="H75" s="155">
        <v>85</v>
      </c>
      <c r="I75" s="89">
        <v>97</v>
      </c>
      <c r="J75" s="155">
        <v>31</v>
      </c>
      <c r="K75" s="89">
        <v>39</v>
      </c>
      <c r="L75" s="155"/>
      <c r="M75" s="89"/>
      <c r="N75" s="155">
        <f t="shared" si="20"/>
        <v>319</v>
      </c>
      <c r="O75" s="86">
        <f t="shared" si="20"/>
        <v>424</v>
      </c>
      <c r="P75" s="156">
        <f t="shared" si="21"/>
        <v>743</v>
      </c>
      <c r="Q75" s="157">
        <f aca="true" t="shared" si="26" ref="Q75:Q84">(P75*100)/B75</f>
        <v>41.27777777777778</v>
      </c>
      <c r="R75" s="89"/>
      <c r="S75" s="89"/>
      <c r="T75" s="89"/>
      <c r="U75" s="89"/>
      <c r="V75" s="89"/>
    </row>
    <row r="76" spans="1:22" ht="21">
      <c r="A76" s="89" t="s">
        <v>400</v>
      </c>
      <c r="B76" s="160">
        <v>1200</v>
      </c>
      <c r="C76" s="155">
        <v>125</v>
      </c>
      <c r="D76" s="89">
        <v>156</v>
      </c>
      <c r="E76" s="156">
        <f t="shared" si="22"/>
        <v>281</v>
      </c>
      <c r="F76" s="155">
        <v>5</v>
      </c>
      <c r="G76" s="89">
        <v>7</v>
      </c>
      <c r="H76" s="155">
        <v>39</v>
      </c>
      <c r="I76" s="89">
        <v>51</v>
      </c>
      <c r="J76" s="155">
        <v>22</v>
      </c>
      <c r="K76" s="89">
        <v>31</v>
      </c>
      <c r="L76" s="155"/>
      <c r="M76" s="89"/>
      <c r="N76" s="155">
        <f t="shared" si="20"/>
        <v>191</v>
      </c>
      <c r="O76" s="86">
        <f t="shared" si="20"/>
        <v>245</v>
      </c>
      <c r="P76" s="156">
        <f t="shared" si="21"/>
        <v>436</v>
      </c>
      <c r="Q76" s="157">
        <f t="shared" si="26"/>
        <v>36.333333333333336</v>
      </c>
      <c r="R76" s="89"/>
      <c r="S76" s="89"/>
      <c r="T76" s="89"/>
      <c r="U76" s="89"/>
      <c r="V76" s="89"/>
    </row>
    <row r="77" spans="1:22" ht="21">
      <c r="A77" s="89" t="s">
        <v>401</v>
      </c>
      <c r="B77" s="160">
        <v>100</v>
      </c>
      <c r="C77" s="155"/>
      <c r="D77" s="89"/>
      <c r="E77" s="156">
        <f t="shared" si="22"/>
        <v>0</v>
      </c>
      <c r="F77" s="155"/>
      <c r="G77" s="89"/>
      <c r="H77" s="155"/>
      <c r="I77" s="89"/>
      <c r="J77" s="155"/>
      <c r="K77" s="89"/>
      <c r="L77" s="155"/>
      <c r="M77" s="89"/>
      <c r="N77" s="155">
        <f t="shared" si="20"/>
        <v>0</v>
      </c>
      <c r="O77" s="86">
        <f t="shared" si="20"/>
        <v>0</v>
      </c>
      <c r="P77" s="156">
        <f t="shared" si="21"/>
        <v>0</v>
      </c>
      <c r="Q77" s="157">
        <f t="shared" si="26"/>
        <v>0</v>
      </c>
      <c r="R77" s="89"/>
      <c r="S77" s="89"/>
      <c r="T77" s="89"/>
      <c r="U77" s="89"/>
      <c r="V77" s="89"/>
    </row>
    <row r="78" spans="1:22" ht="21">
      <c r="A78" s="96" t="s">
        <v>402</v>
      </c>
      <c r="B78" s="160"/>
      <c r="C78" s="155">
        <f>C79+C80</f>
        <v>264</v>
      </c>
      <c r="D78" s="169">
        <f>D79+D80</f>
        <v>437</v>
      </c>
      <c r="E78" s="156">
        <f t="shared" si="22"/>
        <v>701</v>
      </c>
      <c r="F78" s="166">
        <f>SUM(F79:F80)</f>
        <v>21</v>
      </c>
      <c r="G78" s="168">
        <f aca="true" t="shared" si="27" ref="G78:M78">SUM(G79:G80)</f>
        <v>26</v>
      </c>
      <c r="H78" s="168">
        <f t="shared" si="27"/>
        <v>80</v>
      </c>
      <c r="I78" s="168">
        <f t="shared" si="27"/>
        <v>142</v>
      </c>
      <c r="J78" s="168">
        <f t="shared" si="27"/>
        <v>39</v>
      </c>
      <c r="K78" s="168">
        <f t="shared" si="27"/>
        <v>58</v>
      </c>
      <c r="L78" s="168">
        <f t="shared" si="27"/>
        <v>1</v>
      </c>
      <c r="M78" s="168">
        <f t="shared" si="27"/>
        <v>2</v>
      </c>
      <c r="N78" s="155">
        <f t="shared" si="20"/>
        <v>405</v>
      </c>
      <c r="O78" s="169">
        <f t="shared" si="20"/>
        <v>665</v>
      </c>
      <c r="P78" s="156">
        <f t="shared" si="21"/>
        <v>1070</v>
      </c>
      <c r="Q78" s="89"/>
      <c r="R78" s="89"/>
      <c r="S78" s="89"/>
      <c r="T78" s="89"/>
      <c r="U78" s="89"/>
      <c r="V78" s="89"/>
    </row>
    <row r="79" spans="1:22" ht="21">
      <c r="A79" s="89" t="s">
        <v>399</v>
      </c>
      <c r="B79" s="160">
        <v>1800</v>
      </c>
      <c r="C79" s="155">
        <v>145</v>
      </c>
      <c r="D79" s="89">
        <v>279</v>
      </c>
      <c r="E79" s="156">
        <f t="shared" si="22"/>
        <v>424</v>
      </c>
      <c r="F79" s="155">
        <v>12</v>
      </c>
      <c r="G79" s="89">
        <v>14</v>
      </c>
      <c r="H79" s="155">
        <v>45</v>
      </c>
      <c r="I79" s="89">
        <v>86</v>
      </c>
      <c r="J79" s="155">
        <v>25</v>
      </c>
      <c r="K79" s="89">
        <v>40</v>
      </c>
      <c r="L79" s="155">
        <v>1</v>
      </c>
      <c r="M79" s="89">
        <v>2</v>
      </c>
      <c r="N79" s="155">
        <f t="shared" si="20"/>
        <v>228</v>
      </c>
      <c r="O79" s="86">
        <f t="shared" si="20"/>
        <v>421</v>
      </c>
      <c r="P79" s="156">
        <f t="shared" si="21"/>
        <v>649</v>
      </c>
      <c r="Q79" s="157">
        <f t="shared" si="26"/>
        <v>36.05555555555556</v>
      </c>
      <c r="R79" s="89"/>
      <c r="S79" s="89"/>
      <c r="T79" s="89"/>
      <c r="U79" s="89"/>
      <c r="V79" s="89"/>
    </row>
    <row r="80" spans="1:22" ht="21">
      <c r="A80" s="89" t="s">
        <v>400</v>
      </c>
      <c r="B80" s="160">
        <v>1200</v>
      </c>
      <c r="C80" s="155">
        <v>119</v>
      </c>
      <c r="D80" s="89">
        <v>158</v>
      </c>
      <c r="E80" s="156">
        <f t="shared" si="22"/>
        <v>277</v>
      </c>
      <c r="F80" s="155">
        <v>9</v>
      </c>
      <c r="G80" s="89">
        <v>12</v>
      </c>
      <c r="H80" s="155">
        <v>35</v>
      </c>
      <c r="I80" s="89">
        <v>56</v>
      </c>
      <c r="J80" s="155">
        <v>14</v>
      </c>
      <c r="K80" s="89">
        <v>18</v>
      </c>
      <c r="L80" s="155"/>
      <c r="M80" s="89"/>
      <c r="N80" s="155">
        <f t="shared" si="20"/>
        <v>177</v>
      </c>
      <c r="O80" s="86">
        <f t="shared" si="20"/>
        <v>244</v>
      </c>
      <c r="P80" s="156">
        <f t="shared" si="21"/>
        <v>421</v>
      </c>
      <c r="Q80" s="157">
        <f t="shared" si="26"/>
        <v>35.083333333333336</v>
      </c>
      <c r="R80" s="89"/>
      <c r="S80" s="89"/>
      <c r="T80" s="89"/>
      <c r="U80" s="89"/>
      <c r="V80" s="89"/>
    </row>
    <row r="81" spans="1:22" ht="21">
      <c r="A81" s="89" t="s">
        <v>401</v>
      </c>
      <c r="B81" s="160">
        <v>100</v>
      </c>
      <c r="C81" s="155"/>
      <c r="D81" s="89"/>
      <c r="E81" s="156">
        <f t="shared" si="22"/>
        <v>0</v>
      </c>
      <c r="F81" s="155"/>
      <c r="G81" s="89"/>
      <c r="H81" s="155"/>
      <c r="I81" s="89"/>
      <c r="J81" s="155"/>
      <c r="K81" s="89"/>
      <c r="L81" s="155"/>
      <c r="M81" s="89"/>
      <c r="N81" s="155">
        <f t="shared" si="20"/>
        <v>0</v>
      </c>
      <c r="O81" s="86">
        <f t="shared" si="20"/>
        <v>0</v>
      </c>
      <c r="P81" s="156">
        <f t="shared" si="21"/>
        <v>0</v>
      </c>
      <c r="Q81" s="157">
        <f t="shared" si="26"/>
        <v>0</v>
      </c>
      <c r="R81" s="89"/>
      <c r="S81" s="89"/>
      <c r="T81" s="89"/>
      <c r="U81" s="89"/>
      <c r="V81" s="89"/>
    </row>
    <row r="82" spans="1:22" ht="21">
      <c r="A82" s="96" t="s">
        <v>403</v>
      </c>
      <c r="B82" s="160"/>
      <c r="C82" s="166">
        <f>SUM(C83:C84)</f>
        <v>286</v>
      </c>
      <c r="D82" s="166">
        <f>SUM(D83:D84)</f>
        <v>321</v>
      </c>
      <c r="E82" s="156">
        <f t="shared" si="22"/>
        <v>607</v>
      </c>
      <c r="F82" s="166">
        <f aca="true" t="shared" si="28" ref="F82:M82">SUM(F83:F84)</f>
        <v>2</v>
      </c>
      <c r="G82" s="166">
        <f t="shared" si="28"/>
        <v>3</v>
      </c>
      <c r="H82" s="166">
        <f t="shared" si="28"/>
        <v>68</v>
      </c>
      <c r="I82" s="166">
        <f t="shared" si="28"/>
        <v>94</v>
      </c>
      <c r="J82" s="166">
        <f t="shared" si="28"/>
        <v>59</v>
      </c>
      <c r="K82" s="166">
        <f t="shared" si="28"/>
        <v>75</v>
      </c>
      <c r="L82" s="166">
        <f t="shared" si="28"/>
        <v>2</v>
      </c>
      <c r="M82" s="166">
        <f t="shared" si="28"/>
        <v>6</v>
      </c>
      <c r="N82" s="155">
        <f t="shared" si="20"/>
        <v>417</v>
      </c>
      <c r="O82" s="169">
        <f t="shared" si="20"/>
        <v>499</v>
      </c>
      <c r="P82" s="156">
        <f t="shared" si="21"/>
        <v>916</v>
      </c>
      <c r="Q82" s="89"/>
      <c r="R82" s="89"/>
      <c r="S82" s="89"/>
      <c r="T82" s="89"/>
      <c r="U82" s="89"/>
      <c r="V82" s="89"/>
    </row>
    <row r="83" spans="1:22" ht="21">
      <c r="A83" s="89" t="s">
        <v>399</v>
      </c>
      <c r="B83" s="160">
        <v>1800</v>
      </c>
      <c r="C83" s="155">
        <v>143</v>
      </c>
      <c r="D83" s="89">
        <v>157</v>
      </c>
      <c r="E83" s="156">
        <f t="shared" si="22"/>
        <v>300</v>
      </c>
      <c r="F83" s="155"/>
      <c r="G83" s="89"/>
      <c r="H83" s="155">
        <v>32</v>
      </c>
      <c r="I83" s="89">
        <v>47</v>
      </c>
      <c r="J83" s="155">
        <v>35</v>
      </c>
      <c r="K83" s="89">
        <v>45</v>
      </c>
      <c r="L83" s="155"/>
      <c r="M83" s="89"/>
      <c r="N83" s="155">
        <f t="shared" si="20"/>
        <v>210</v>
      </c>
      <c r="O83" s="86">
        <f t="shared" si="20"/>
        <v>249</v>
      </c>
      <c r="P83" s="156">
        <f t="shared" si="21"/>
        <v>459</v>
      </c>
      <c r="Q83" s="157">
        <f t="shared" si="26"/>
        <v>25.5</v>
      </c>
      <c r="R83" s="89"/>
      <c r="S83" s="89"/>
      <c r="T83" s="89"/>
      <c r="U83" s="89"/>
      <c r="V83" s="89"/>
    </row>
    <row r="84" spans="1:22" ht="21">
      <c r="A84" s="89" t="s">
        <v>400</v>
      </c>
      <c r="B84" s="160">
        <v>1200</v>
      </c>
      <c r="C84" s="155">
        <v>143</v>
      </c>
      <c r="D84" s="89">
        <v>164</v>
      </c>
      <c r="E84" s="156">
        <f t="shared" si="22"/>
        <v>307</v>
      </c>
      <c r="F84" s="155">
        <v>2</v>
      </c>
      <c r="G84" s="89">
        <v>3</v>
      </c>
      <c r="H84" s="155">
        <v>36</v>
      </c>
      <c r="I84" s="89">
        <v>47</v>
      </c>
      <c r="J84" s="155">
        <v>24</v>
      </c>
      <c r="K84" s="89">
        <v>30</v>
      </c>
      <c r="L84" s="155">
        <v>2</v>
      </c>
      <c r="M84" s="89">
        <v>6</v>
      </c>
      <c r="N84" s="155">
        <f t="shared" si="20"/>
        <v>207</v>
      </c>
      <c r="O84" s="86">
        <f t="shared" si="20"/>
        <v>250</v>
      </c>
      <c r="P84" s="156">
        <f t="shared" si="21"/>
        <v>457</v>
      </c>
      <c r="Q84" s="157">
        <f t="shared" si="26"/>
        <v>38.083333333333336</v>
      </c>
      <c r="R84" s="89"/>
      <c r="S84" s="89"/>
      <c r="T84" s="89"/>
      <c r="U84" s="89"/>
      <c r="V84" s="89"/>
    </row>
    <row r="85" spans="1:22" ht="21">
      <c r="A85" s="98" t="s">
        <v>56</v>
      </c>
      <c r="B85" s="165">
        <f>SUM(B86:B96)</f>
        <v>39600</v>
      </c>
      <c r="C85" s="165">
        <f aca="true" t="shared" si="29" ref="C85:M85">SUM(C86:C96)</f>
        <v>4160</v>
      </c>
      <c r="D85" s="165">
        <f t="shared" si="29"/>
        <v>3778</v>
      </c>
      <c r="E85" s="165">
        <f t="shared" si="29"/>
        <v>7938</v>
      </c>
      <c r="F85" s="165">
        <f t="shared" si="29"/>
        <v>215</v>
      </c>
      <c r="G85" s="165">
        <f t="shared" si="29"/>
        <v>260</v>
      </c>
      <c r="H85" s="165">
        <f t="shared" si="29"/>
        <v>1024</v>
      </c>
      <c r="I85" s="165">
        <f t="shared" si="29"/>
        <v>936</v>
      </c>
      <c r="J85" s="165">
        <f t="shared" si="29"/>
        <v>899</v>
      </c>
      <c r="K85" s="165">
        <f t="shared" si="29"/>
        <v>715</v>
      </c>
      <c r="L85" s="165">
        <f t="shared" si="29"/>
        <v>187</v>
      </c>
      <c r="M85" s="165">
        <f t="shared" si="29"/>
        <v>158</v>
      </c>
      <c r="N85" s="155">
        <f t="shared" si="20"/>
        <v>6485</v>
      </c>
      <c r="O85" s="155">
        <f t="shared" si="20"/>
        <v>5847</v>
      </c>
      <c r="P85" s="155">
        <f t="shared" si="21"/>
        <v>12332</v>
      </c>
      <c r="Q85" s="170">
        <f>(P85*100)/B85</f>
        <v>31.141414141414142</v>
      </c>
      <c r="R85" s="97">
        <v>111980</v>
      </c>
      <c r="S85" s="89"/>
      <c r="T85" s="89"/>
      <c r="U85" s="89"/>
      <c r="V85" s="89"/>
    </row>
    <row r="86" spans="1:22" ht="21">
      <c r="A86" s="89" t="s">
        <v>404</v>
      </c>
      <c r="B86" s="171">
        <v>3600</v>
      </c>
      <c r="C86" s="155">
        <v>381</v>
      </c>
      <c r="D86" s="89">
        <v>509</v>
      </c>
      <c r="E86" s="156">
        <f t="shared" si="22"/>
        <v>890</v>
      </c>
      <c r="F86" s="155">
        <v>15</v>
      </c>
      <c r="G86" s="89">
        <v>17</v>
      </c>
      <c r="H86" s="155">
        <v>109</v>
      </c>
      <c r="I86" s="89">
        <v>169</v>
      </c>
      <c r="J86" s="155">
        <v>79</v>
      </c>
      <c r="K86" s="89">
        <v>85</v>
      </c>
      <c r="L86" s="155">
        <v>5</v>
      </c>
      <c r="M86" s="89">
        <v>7</v>
      </c>
      <c r="N86" s="155">
        <f t="shared" si="20"/>
        <v>589</v>
      </c>
      <c r="O86" s="86">
        <f t="shared" si="20"/>
        <v>787</v>
      </c>
      <c r="P86" s="156">
        <f t="shared" si="21"/>
        <v>1376</v>
      </c>
      <c r="Q86" s="157">
        <f>(P86*100)/B86</f>
        <v>38.22222222222222</v>
      </c>
      <c r="R86" s="89"/>
      <c r="S86" s="89"/>
      <c r="T86" s="89"/>
      <c r="U86" s="89"/>
      <c r="V86" s="89"/>
    </row>
    <row r="87" spans="1:22" ht="21">
      <c r="A87" s="89" t="s">
        <v>405</v>
      </c>
      <c r="B87" s="171">
        <v>3600</v>
      </c>
      <c r="C87" s="155">
        <v>343</v>
      </c>
      <c r="D87" s="89">
        <v>400</v>
      </c>
      <c r="E87" s="156">
        <f t="shared" si="22"/>
        <v>743</v>
      </c>
      <c r="F87" s="155">
        <v>7</v>
      </c>
      <c r="G87" s="89">
        <v>11</v>
      </c>
      <c r="H87" s="155">
        <v>111</v>
      </c>
      <c r="I87" s="89">
        <v>116</v>
      </c>
      <c r="J87" s="155">
        <v>75</v>
      </c>
      <c r="K87" s="89">
        <v>84</v>
      </c>
      <c r="L87" s="155">
        <v>4</v>
      </c>
      <c r="M87" s="89">
        <v>1</v>
      </c>
      <c r="N87" s="155">
        <f t="shared" si="20"/>
        <v>540</v>
      </c>
      <c r="O87" s="86">
        <f t="shared" si="20"/>
        <v>612</v>
      </c>
      <c r="P87" s="156">
        <f t="shared" si="21"/>
        <v>1152</v>
      </c>
      <c r="Q87" s="157">
        <f aca="true" t="shared" si="30" ref="Q87:Q96">(P87*100)/B87</f>
        <v>32</v>
      </c>
      <c r="R87" s="89"/>
      <c r="S87" s="89"/>
      <c r="T87" s="89"/>
      <c r="U87" s="89"/>
      <c r="V87" s="89"/>
    </row>
    <row r="88" spans="1:22" ht="21">
      <c r="A88" s="89" t="s">
        <v>406</v>
      </c>
      <c r="B88" s="171">
        <v>3600</v>
      </c>
      <c r="C88" s="155">
        <v>552</v>
      </c>
      <c r="D88" s="89">
        <v>294</v>
      </c>
      <c r="E88" s="156">
        <f t="shared" si="22"/>
        <v>846</v>
      </c>
      <c r="F88" s="155">
        <v>18</v>
      </c>
      <c r="G88" s="89">
        <v>21</v>
      </c>
      <c r="H88" s="155">
        <v>158</v>
      </c>
      <c r="I88" s="89">
        <v>74</v>
      </c>
      <c r="J88" s="155">
        <v>139</v>
      </c>
      <c r="K88" s="89">
        <v>55</v>
      </c>
      <c r="L88" s="155">
        <v>17</v>
      </c>
      <c r="M88" s="89">
        <v>7</v>
      </c>
      <c r="N88" s="155">
        <f t="shared" si="20"/>
        <v>884</v>
      </c>
      <c r="O88" s="86">
        <f t="shared" si="20"/>
        <v>451</v>
      </c>
      <c r="P88" s="156">
        <f t="shared" si="21"/>
        <v>1335</v>
      </c>
      <c r="Q88" s="157">
        <f t="shared" si="30"/>
        <v>37.083333333333336</v>
      </c>
      <c r="R88" s="89"/>
      <c r="S88" s="89"/>
      <c r="T88" s="89"/>
      <c r="U88" s="89"/>
      <c r="V88" s="89"/>
    </row>
    <row r="89" spans="1:22" ht="21">
      <c r="A89" s="89" t="s">
        <v>407</v>
      </c>
      <c r="B89" s="171">
        <v>3600</v>
      </c>
      <c r="C89" s="155">
        <v>324</v>
      </c>
      <c r="D89" s="89">
        <v>374</v>
      </c>
      <c r="E89" s="156">
        <f t="shared" si="22"/>
        <v>698</v>
      </c>
      <c r="F89" s="155">
        <v>13</v>
      </c>
      <c r="G89" s="89">
        <v>16</v>
      </c>
      <c r="H89" s="155">
        <v>79</v>
      </c>
      <c r="I89" s="89">
        <v>98</v>
      </c>
      <c r="J89" s="155">
        <v>84</v>
      </c>
      <c r="K89" s="89">
        <v>100</v>
      </c>
      <c r="L89" s="155">
        <v>9</v>
      </c>
      <c r="M89" s="89">
        <v>6</v>
      </c>
      <c r="N89" s="155">
        <f t="shared" si="20"/>
        <v>509</v>
      </c>
      <c r="O89" s="86">
        <f t="shared" si="20"/>
        <v>594</v>
      </c>
      <c r="P89" s="156">
        <f t="shared" si="21"/>
        <v>1103</v>
      </c>
      <c r="Q89" s="157">
        <f t="shared" si="30"/>
        <v>30.63888888888889</v>
      </c>
      <c r="R89" s="89"/>
      <c r="S89" s="89"/>
      <c r="T89" s="89"/>
      <c r="U89" s="89"/>
      <c r="V89" s="89"/>
    </row>
    <row r="90" spans="1:22" ht="21">
      <c r="A90" s="89" t="s">
        <v>408</v>
      </c>
      <c r="B90" s="171">
        <v>3600</v>
      </c>
      <c r="C90" s="155">
        <v>489</v>
      </c>
      <c r="D90" s="89">
        <v>244</v>
      </c>
      <c r="E90" s="156">
        <f t="shared" si="22"/>
        <v>733</v>
      </c>
      <c r="F90" s="155">
        <v>13</v>
      </c>
      <c r="G90" s="89">
        <v>14</v>
      </c>
      <c r="H90" s="155">
        <v>125</v>
      </c>
      <c r="I90" s="89">
        <v>67</v>
      </c>
      <c r="J90" s="155">
        <v>113</v>
      </c>
      <c r="K90" s="89">
        <v>58</v>
      </c>
      <c r="L90" s="155">
        <v>10</v>
      </c>
      <c r="M90" s="89">
        <v>5</v>
      </c>
      <c r="N90" s="155">
        <f t="shared" si="20"/>
        <v>750</v>
      </c>
      <c r="O90" s="86">
        <f t="shared" si="20"/>
        <v>388</v>
      </c>
      <c r="P90" s="156">
        <f t="shared" si="21"/>
        <v>1138</v>
      </c>
      <c r="Q90" s="157">
        <f t="shared" si="30"/>
        <v>31.61111111111111</v>
      </c>
      <c r="R90" s="89"/>
      <c r="S90" s="89"/>
      <c r="T90" s="89"/>
      <c r="U90" s="89"/>
      <c r="V90" s="89"/>
    </row>
    <row r="91" spans="1:22" ht="21">
      <c r="A91" s="89" t="s">
        <v>409</v>
      </c>
      <c r="B91" s="171">
        <v>3600</v>
      </c>
      <c r="C91" s="155">
        <v>720</v>
      </c>
      <c r="D91" s="89">
        <v>316</v>
      </c>
      <c r="E91" s="156">
        <f t="shared" si="22"/>
        <v>1036</v>
      </c>
      <c r="F91" s="155">
        <v>28</v>
      </c>
      <c r="G91" s="89">
        <v>31</v>
      </c>
      <c r="H91" s="155">
        <v>181</v>
      </c>
      <c r="I91" s="89">
        <v>96</v>
      </c>
      <c r="J91" s="155">
        <v>175</v>
      </c>
      <c r="K91" s="89">
        <v>45</v>
      </c>
      <c r="L91" s="155">
        <v>30</v>
      </c>
      <c r="M91" s="89">
        <v>12</v>
      </c>
      <c r="N91" s="155">
        <f t="shared" si="20"/>
        <v>1134</v>
      </c>
      <c r="O91" s="86">
        <f t="shared" si="20"/>
        <v>500</v>
      </c>
      <c r="P91" s="156">
        <f t="shared" si="21"/>
        <v>1634</v>
      </c>
      <c r="Q91" s="157">
        <f t="shared" si="30"/>
        <v>45.388888888888886</v>
      </c>
      <c r="R91" s="89"/>
      <c r="S91" s="89"/>
      <c r="T91" s="89"/>
      <c r="U91" s="89"/>
      <c r="V91" s="89"/>
    </row>
    <row r="92" spans="1:22" ht="21">
      <c r="A92" s="89" t="s">
        <v>410</v>
      </c>
      <c r="B92" s="171">
        <v>3600</v>
      </c>
      <c r="C92" s="155">
        <v>294</v>
      </c>
      <c r="D92" s="89">
        <v>321</v>
      </c>
      <c r="E92" s="156">
        <f t="shared" si="22"/>
        <v>615</v>
      </c>
      <c r="F92" s="155">
        <v>27</v>
      </c>
      <c r="G92" s="89">
        <v>35</v>
      </c>
      <c r="H92" s="155">
        <v>53</v>
      </c>
      <c r="I92" s="89">
        <v>64</v>
      </c>
      <c r="J92" s="155">
        <v>34</v>
      </c>
      <c r="K92" s="89">
        <v>60</v>
      </c>
      <c r="L92" s="155">
        <v>21</v>
      </c>
      <c r="M92" s="89">
        <v>18</v>
      </c>
      <c r="N92" s="155">
        <f t="shared" si="20"/>
        <v>429</v>
      </c>
      <c r="O92" s="86">
        <f t="shared" si="20"/>
        <v>498</v>
      </c>
      <c r="P92" s="156">
        <f t="shared" si="21"/>
        <v>927</v>
      </c>
      <c r="Q92" s="157">
        <f t="shared" si="30"/>
        <v>25.75</v>
      </c>
      <c r="R92" s="89"/>
      <c r="S92" s="89"/>
      <c r="T92" s="89"/>
      <c r="U92" s="89"/>
      <c r="V92" s="89"/>
    </row>
    <row r="93" spans="1:22" ht="21">
      <c r="A93" s="89" t="s">
        <v>411</v>
      </c>
      <c r="B93" s="171">
        <v>3600</v>
      </c>
      <c r="C93" s="155">
        <v>305</v>
      </c>
      <c r="D93" s="89">
        <v>379</v>
      </c>
      <c r="E93" s="156">
        <f t="shared" si="22"/>
        <v>684</v>
      </c>
      <c r="F93" s="155">
        <v>27</v>
      </c>
      <c r="G93" s="89">
        <v>30</v>
      </c>
      <c r="H93" s="155">
        <v>47</v>
      </c>
      <c r="I93" s="89">
        <v>63</v>
      </c>
      <c r="J93" s="155">
        <v>58</v>
      </c>
      <c r="K93" s="89">
        <v>69</v>
      </c>
      <c r="L93" s="155">
        <v>25</v>
      </c>
      <c r="M93" s="89">
        <v>28</v>
      </c>
      <c r="N93" s="155">
        <f t="shared" si="20"/>
        <v>462</v>
      </c>
      <c r="O93" s="86">
        <f t="shared" si="20"/>
        <v>569</v>
      </c>
      <c r="P93" s="156">
        <f t="shared" si="21"/>
        <v>1031</v>
      </c>
      <c r="Q93" s="157">
        <f t="shared" si="30"/>
        <v>28.63888888888889</v>
      </c>
      <c r="R93" s="89"/>
      <c r="S93" s="89"/>
      <c r="T93" s="89"/>
      <c r="U93" s="89"/>
      <c r="V93" s="89"/>
    </row>
    <row r="94" spans="1:22" ht="21">
      <c r="A94" s="89" t="s">
        <v>412</v>
      </c>
      <c r="B94" s="171">
        <v>3600</v>
      </c>
      <c r="C94" s="155">
        <v>169</v>
      </c>
      <c r="D94" s="89">
        <v>250</v>
      </c>
      <c r="E94" s="156">
        <f t="shared" si="22"/>
        <v>419</v>
      </c>
      <c r="F94" s="155">
        <v>19</v>
      </c>
      <c r="G94" s="89">
        <v>25</v>
      </c>
      <c r="H94" s="155">
        <v>52</v>
      </c>
      <c r="I94" s="89">
        <v>64</v>
      </c>
      <c r="J94" s="155">
        <v>37</v>
      </c>
      <c r="K94" s="89">
        <v>59</v>
      </c>
      <c r="L94" s="155">
        <v>20</v>
      </c>
      <c r="M94" s="89">
        <v>24</v>
      </c>
      <c r="N94" s="155">
        <f t="shared" si="20"/>
        <v>297</v>
      </c>
      <c r="O94" s="86">
        <f t="shared" si="20"/>
        <v>422</v>
      </c>
      <c r="P94" s="156">
        <f t="shared" si="21"/>
        <v>719</v>
      </c>
      <c r="Q94" s="157">
        <f t="shared" si="30"/>
        <v>19.97222222222222</v>
      </c>
      <c r="R94" s="89"/>
      <c r="S94" s="89"/>
      <c r="T94" s="89"/>
      <c r="U94" s="89"/>
      <c r="V94" s="89"/>
    </row>
    <row r="95" spans="1:22" ht="21">
      <c r="A95" s="89" t="s">
        <v>413</v>
      </c>
      <c r="B95" s="171">
        <v>3600</v>
      </c>
      <c r="C95" s="155">
        <v>276</v>
      </c>
      <c r="D95" s="89">
        <v>345</v>
      </c>
      <c r="E95" s="156">
        <f t="shared" si="22"/>
        <v>621</v>
      </c>
      <c r="F95" s="155">
        <v>24</v>
      </c>
      <c r="G95" s="89">
        <v>32</v>
      </c>
      <c r="H95" s="155">
        <v>62</v>
      </c>
      <c r="I95" s="89">
        <v>60</v>
      </c>
      <c r="J95" s="155">
        <v>54</v>
      </c>
      <c r="K95" s="89">
        <v>36</v>
      </c>
      <c r="L95" s="155">
        <v>28</v>
      </c>
      <c r="M95" s="89">
        <v>27</v>
      </c>
      <c r="N95" s="155">
        <f t="shared" si="20"/>
        <v>444</v>
      </c>
      <c r="O95" s="86">
        <f t="shared" si="20"/>
        <v>500</v>
      </c>
      <c r="P95" s="156">
        <f t="shared" si="21"/>
        <v>944</v>
      </c>
      <c r="Q95" s="157">
        <f t="shared" si="30"/>
        <v>26.22222222222222</v>
      </c>
      <c r="R95" s="89"/>
      <c r="S95" s="89"/>
      <c r="T95" s="89"/>
      <c r="U95" s="89"/>
      <c r="V95" s="89"/>
    </row>
    <row r="96" spans="1:22" ht="21">
      <c r="A96" s="89" t="s">
        <v>414</v>
      </c>
      <c r="B96" s="171">
        <v>3600</v>
      </c>
      <c r="C96" s="155">
        <v>307</v>
      </c>
      <c r="D96" s="89">
        <v>346</v>
      </c>
      <c r="E96" s="156">
        <f t="shared" si="22"/>
        <v>653</v>
      </c>
      <c r="F96" s="155">
        <v>24</v>
      </c>
      <c r="G96" s="89">
        <v>28</v>
      </c>
      <c r="H96" s="155">
        <v>47</v>
      </c>
      <c r="I96" s="89">
        <v>65</v>
      </c>
      <c r="J96" s="155">
        <v>51</v>
      </c>
      <c r="K96" s="89">
        <v>64</v>
      </c>
      <c r="L96" s="155">
        <v>18</v>
      </c>
      <c r="M96" s="89">
        <v>23</v>
      </c>
      <c r="N96" s="155">
        <f t="shared" si="20"/>
        <v>447</v>
      </c>
      <c r="O96" s="86">
        <f t="shared" si="20"/>
        <v>526</v>
      </c>
      <c r="P96" s="156">
        <f t="shared" si="21"/>
        <v>973</v>
      </c>
      <c r="Q96" s="157">
        <f t="shared" si="30"/>
        <v>27.02777777777778</v>
      </c>
      <c r="R96" s="89"/>
      <c r="S96" s="89"/>
      <c r="T96" s="89"/>
      <c r="U96" s="89"/>
      <c r="V96" s="89"/>
    </row>
    <row r="97" spans="1:22" ht="21">
      <c r="A97" s="99" t="s">
        <v>59</v>
      </c>
      <c r="B97" s="162"/>
      <c r="C97" s="155"/>
      <c r="D97" s="93"/>
      <c r="E97" s="156"/>
      <c r="F97" s="155"/>
      <c r="G97" s="93"/>
      <c r="H97" s="155"/>
      <c r="I97" s="93"/>
      <c r="J97" s="155"/>
      <c r="K97" s="93"/>
      <c r="L97" s="155"/>
      <c r="M97" s="93"/>
      <c r="N97" s="155"/>
      <c r="O97" s="89"/>
      <c r="P97" s="156"/>
      <c r="Q97" s="89"/>
      <c r="R97" s="89"/>
      <c r="S97" s="89"/>
      <c r="T97" s="89"/>
      <c r="U97" s="89"/>
      <c r="V97" s="89"/>
    </row>
    <row r="98" spans="1:22" s="82" customFormat="1" ht="21">
      <c r="A98" s="96" t="s">
        <v>60</v>
      </c>
      <c r="B98" s="154"/>
      <c r="C98" s="155"/>
      <c r="D98" s="86"/>
      <c r="E98" s="156"/>
      <c r="F98" s="155"/>
      <c r="G98" s="86"/>
      <c r="H98" s="155"/>
      <c r="I98" s="86"/>
      <c r="J98" s="155"/>
      <c r="K98" s="86"/>
      <c r="L98" s="155"/>
      <c r="M98" s="86"/>
      <c r="N98" s="155"/>
      <c r="O98" s="86"/>
      <c r="P98" s="156"/>
      <c r="Q98" s="86"/>
      <c r="R98" s="86"/>
      <c r="S98" s="86"/>
      <c r="T98" s="86"/>
      <c r="U98" s="86"/>
      <c r="V98" s="86"/>
    </row>
    <row r="99" spans="1:22" s="82" customFormat="1" ht="21">
      <c r="A99" s="96" t="s">
        <v>61</v>
      </c>
      <c r="B99" s="159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87">
        <f>SUM(R100:R101)</f>
        <v>82060</v>
      </c>
      <c r="S99" s="87">
        <f>SUM(S100:S101)</f>
        <v>0</v>
      </c>
      <c r="T99" s="87">
        <f>SUM(T100:T101)</f>
        <v>82031</v>
      </c>
      <c r="U99" s="87">
        <f>(S99+T99)</f>
        <v>82031</v>
      </c>
      <c r="V99" s="158">
        <f>(U99*100)/R99</f>
        <v>99.96466000487449</v>
      </c>
    </row>
    <row r="100" spans="1:22" s="82" customFormat="1" ht="21">
      <c r="A100" s="86" t="s">
        <v>415</v>
      </c>
      <c r="B100" s="154">
        <v>357</v>
      </c>
      <c r="C100" s="155"/>
      <c r="D100" s="86"/>
      <c r="E100" s="156"/>
      <c r="F100" s="155"/>
      <c r="G100" s="86"/>
      <c r="H100" s="155"/>
      <c r="I100" s="86"/>
      <c r="J100" s="155"/>
      <c r="K100" s="86"/>
      <c r="L100" s="155"/>
      <c r="M100" s="86"/>
      <c r="N100" s="155"/>
      <c r="O100" s="86"/>
      <c r="P100" s="156"/>
      <c r="Q100" s="86"/>
      <c r="R100" s="87">
        <v>82060</v>
      </c>
      <c r="S100" s="87"/>
      <c r="T100" s="87">
        <v>82031</v>
      </c>
      <c r="U100" s="87"/>
      <c r="V100" s="158"/>
    </row>
    <row r="101" spans="1:22" s="82" customFormat="1" ht="21">
      <c r="A101" s="86" t="s">
        <v>416</v>
      </c>
      <c r="B101" s="154"/>
      <c r="C101" s="155"/>
      <c r="D101" s="86"/>
      <c r="E101" s="156"/>
      <c r="F101" s="155"/>
      <c r="G101" s="86"/>
      <c r="H101" s="155"/>
      <c r="I101" s="86"/>
      <c r="J101" s="155"/>
      <c r="K101" s="86"/>
      <c r="L101" s="155"/>
      <c r="M101" s="86"/>
      <c r="N101" s="155"/>
      <c r="O101" s="86"/>
      <c r="P101" s="156"/>
      <c r="Q101" s="86"/>
      <c r="R101" s="87"/>
      <c r="S101" s="87"/>
      <c r="T101" s="87"/>
      <c r="U101" s="87"/>
      <c r="V101" s="158"/>
    </row>
    <row r="102" spans="1:22" s="82" customFormat="1" ht="21">
      <c r="A102" s="96" t="s">
        <v>62</v>
      </c>
      <c r="B102" s="172">
        <f aca="true" t="shared" si="31" ref="B102:M102">SUM(B103:B109)</f>
        <v>380</v>
      </c>
      <c r="C102" s="172">
        <f t="shared" si="31"/>
        <v>90</v>
      </c>
      <c r="D102" s="172">
        <f t="shared" si="31"/>
        <v>95</v>
      </c>
      <c r="E102" s="172">
        <f t="shared" si="31"/>
        <v>185</v>
      </c>
      <c r="F102" s="172">
        <f t="shared" si="31"/>
        <v>5</v>
      </c>
      <c r="G102" s="172">
        <f t="shared" si="31"/>
        <v>2</v>
      </c>
      <c r="H102" s="172">
        <f t="shared" si="31"/>
        <v>54</v>
      </c>
      <c r="I102" s="172">
        <f t="shared" si="31"/>
        <v>82</v>
      </c>
      <c r="J102" s="172">
        <f t="shared" si="31"/>
        <v>3</v>
      </c>
      <c r="K102" s="172">
        <f t="shared" si="31"/>
        <v>2</v>
      </c>
      <c r="L102" s="172">
        <f t="shared" si="31"/>
        <v>0</v>
      </c>
      <c r="M102" s="172">
        <f t="shared" si="31"/>
        <v>0</v>
      </c>
      <c r="N102" s="155">
        <f aca="true" t="shared" si="32" ref="N102:O109">(C102+F102+H102+J102+L102)</f>
        <v>152</v>
      </c>
      <c r="O102" s="155">
        <f t="shared" si="32"/>
        <v>181</v>
      </c>
      <c r="P102" s="155">
        <f aca="true" t="shared" si="33" ref="P102:P109">(N102+O102)</f>
        <v>333</v>
      </c>
      <c r="Q102" s="170">
        <f aca="true" t="shared" si="34" ref="Q102:Q109">(P102*100)/B102</f>
        <v>87.63157894736842</v>
      </c>
      <c r="R102" s="87">
        <f>SUM(R103:R109)</f>
        <v>112020</v>
      </c>
      <c r="S102" s="87">
        <f>SUM(S103:S109)</f>
        <v>0</v>
      </c>
      <c r="T102" s="87">
        <f>SUM(T103:T109)</f>
        <v>59000</v>
      </c>
      <c r="U102" s="87">
        <f>(S102+T102)</f>
        <v>59000</v>
      </c>
      <c r="V102" s="158">
        <f>(U102*100)/R102</f>
        <v>52.6691662203178</v>
      </c>
    </row>
    <row r="103" spans="1:22" ht="21">
      <c r="A103" s="88" t="s">
        <v>417</v>
      </c>
      <c r="B103" s="160">
        <v>150</v>
      </c>
      <c r="C103" s="155">
        <v>75</v>
      </c>
      <c r="D103" s="89">
        <v>75</v>
      </c>
      <c r="E103" s="156">
        <f aca="true" t="shared" si="35" ref="E103:E109">(C103+D103)</f>
        <v>150</v>
      </c>
      <c r="F103" s="155"/>
      <c r="G103" s="89"/>
      <c r="H103" s="155"/>
      <c r="I103" s="89"/>
      <c r="J103" s="155"/>
      <c r="K103" s="89"/>
      <c r="L103" s="155"/>
      <c r="M103" s="89"/>
      <c r="N103" s="155">
        <f t="shared" si="32"/>
        <v>75</v>
      </c>
      <c r="O103" s="86">
        <f t="shared" si="32"/>
        <v>75</v>
      </c>
      <c r="P103" s="156">
        <f t="shared" si="33"/>
        <v>150</v>
      </c>
      <c r="Q103" s="157">
        <f t="shared" si="34"/>
        <v>100</v>
      </c>
      <c r="R103" s="97">
        <v>4934</v>
      </c>
      <c r="S103" s="97"/>
      <c r="T103" s="97"/>
      <c r="U103" s="89"/>
      <c r="V103" s="89"/>
    </row>
    <row r="104" spans="1:22" ht="21">
      <c r="A104" s="88" t="s">
        <v>418</v>
      </c>
      <c r="B104" s="160">
        <v>40</v>
      </c>
      <c r="C104" s="155">
        <v>15</v>
      </c>
      <c r="D104" s="89">
        <v>20</v>
      </c>
      <c r="E104" s="156">
        <f t="shared" si="35"/>
        <v>35</v>
      </c>
      <c r="F104" s="155"/>
      <c r="G104" s="89"/>
      <c r="H104" s="155"/>
      <c r="I104" s="89"/>
      <c r="J104" s="155"/>
      <c r="K104" s="89"/>
      <c r="L104" s="155"/>
      <c r="M104" s="89"/>
      <c r="N104" s="155">
        <f t="shared" si="32"/>
        <v>15</v>
      </c>
      <c r="O104" s="86">
        <f t="shared" si="32"/>
        <v>20</v>
      </c>
      <c r="P104" s="156">
        <f t="shared" si="33"/>
        <v>35</v>
      </c>
      <c r="Q104" s="157">
        <f t="shared" si="34"/>
        <v>87.5</v>
      </c>
      <c r="R104" s="97"/>
      <c r="S104" s="89"/>
      <c r="T104" s="89"/>
      <c r="U104" s="89"/>
      <c r="V104" s="89"/>
    </row>
    <row r="105" spans="1:22" ht="21">
      <c r="A105" s="88" t="s">
        <v>419</v>
      </c>
      <c r="B105" s="160">
        <v>40</v>
      </c>
      <c r="C105" s="155"/>
      <c r="D105" s="89"/>
      <c r="E105" s="156">
        <f t="shared" si="35"/>
        <v>0</v>
      </c>
      <c r="F105" s="155">
        <v>3</v>
      </c>
      <c r="G105" s="89">
        <v>1</v>
      </c>
      <c r="H105" s="155">
        <v>13</v>
      </c>
      <c r="I105" s="89">
        <v>30</v>
      </c>
      <c r="J105" s="155"/>
      <c r="K105" s="89"/>
      <c r="L105" s="155"/>
      <c r="M105" s="89"/>
      <c r="N105" s="155">
        <f t="shared" si="32"/>
        <v>16</v>
      </c>
      <c r="O105" s="86">
        <f t="shared" si="32"/>
        <v>31</v>
      </c>
      <c r="P105" s="156">
        <f t="shared" si="33"/>
        <v>47</v>
      </c>
      <c r="Q105" s="157">
        <f t="shared" si="34"/>
        <v>117.5</v>
      </c>
      <c r="R105" s="97">
        <v>12000</v>
      </c>
      <c r="S105" s="89"/>
      <c r="T105" s="97">
        <v>12000</v>
      </c>
      <c r="U105" s="89"/>
      <c r="V105" s="89"/>
    </row>
    <row r="106" spans="1:22" ht="42">
      <c r="A106" s="88" t="s">
        <v>420</v>
      </c>
      <c r="B106" s="160">
        <v>50</v>
      </c>
      <c r="C106" s="155"/>
      <c r="D106" s="89"/>
      <c r="E106" s="156">
        <f t="shared" si="35"/>
        <v>0</v>
      </c>
      <c r="F106" s="155">
        <v>1</v>
      </c>
      <c r="G106" s="89"/>
      <c r="H106" s="155">
        <v>23</v>
      </c>
      <c r="I106" s="89">
        <v>22</v>
      </c>
      <c r="J106" s="155">
        <v>3</v>
      </c>
      <c r="K106" s="89">
        <v>2</v>
      </c>
      <c r="L106" s="155"/>
      <c r="M106" s="89"/>
      <c r="N106" s="155">
        <f t="shared" si="32"/>
        <v>27</v>
      </c>
      <c r="O106" s="86">
        <f t="shared" si="32"/>
        <v>24</v>
      </c>
      <c r="P106" s="156">
        <f t="shared" si="33"/>
        <v>51</v>
      </c>
      <c r="Q106" s="157">
        <f t="shared" si="34"/>
        <v>102</v>
      </c>
      <c r="R106" s="97">
        <v>12000</v>
      </c>
      <c r="S106" s="89"/>
      <c r="T106" s="97">
        <v>12000</v>
      </c>
      <c r="U106" s="89"/>
      <c r="V106" s="89"/>
    </row>
    <row r="107" spans="1:22" ht="21">
      <c r="A107" s="88" t="s">
        <v>421</v>
      </c>
      <c r="B107" s="160">
        <v>50</v>
      </c>
      <c r="C107" s="155"/>
      <c r="D107" s="89"/>
      <c r="E107" s="156">
        <f t="shared" si="35"/>
        <v>0</v>
      </c>
      <c r="F107" s="155">
        <v>1</v>
      </c>
      <c r="G107" s="89">
        <v>1</v>
      </c>
      <c r="H107" s="155">
        <v>18</v>
      </c>
      <c r="I107" s="89">
        <v>30</v>
      </c>
      <c r="J107" s="155"/>
      <c r="K107" s="89"/>
      <c r="L107" s="155"/>
      <c r="M107" s="89"/>
      <c r="N107" s="155">
        <f t="shared" si="32"/>
        <v>19</v>
      </c>
      <c r="O107" s="86">
        <f t="shared" si="32"/>
        <v>31</v>
      </c>
      <c r="P107" s="156">
        <f t="shared" si="33"/>
        <v>50</v>
      </c>
      <c r="Q107" s="157">
        <f t="shared" si="34"/>
        <v>100</v>
      </c>
      <c r="R107" s="97">
        <v>35000</v>
      </c>
      <c r="S107" s="89"/>
      <c r="T107" s="97">
        <v>35000</v>
      </c>
      <c r="U107" s="89"/>
      <c r="V107" s="89"/>
    </row>
    <row r="108" spans="1:22" ht="21">
      <c r="A108" s="88" t="s">
        <v>422</v>
      </c>
      <c r="B108" s="160">
        <v>40</v>
      </c>
      <c r="C108" s="155"/>
      <c r="D108" s="89"/>
      <c r="E108" s="156">
        <f t="shared" si="35"/>
        <v>0</v>
      </c>
      <c r="F108" s="155"/>
      <c r="G108" s="89"/>
      <c r="H108" s="155"/>
      <c r="I108" s="89"/>
      <c r="J108" s="155"/>
      <c r="K108" s="89"/>
      <c r="L108" s="155"/>
      <c r="M108" s="89"/>
      <c r="N108" s="155">
        <f t="shared" si="32"/>
        <v>0</v>
      </c>
      <c r="O108" s="86">
        <f t="shared" si="32"/>
        <v>0</v>
      </c>
      <c r="P108" s="156">
        <f t="shared" si="33"/>
        <v>0</v>
      </c>
      <c r="Q108" s="157">
        <f t="shared" si="34"/>
        <v>0</v>
      </c>
      <c r="R108" s="89"/>
      <c r="S108" s="89"/>
      <c r="T108" s="89"/>
      <c r="U108" s="89"/>
      <c r="V108" s="89"/>
    </row>
    <row r="109" spans="1:22" ht="21">
      <c r="A109" s="88" t="s">
        <v>423</v>
      </c>
      <c r="B109" s="160">
        <v>10</v>
      </c>
      <c r="C109" s="155"/>
      <c r="D109" s="89"/>
      <c r="E109" s="156">
        <f t="shared" si="35"/>
        <v>0</v>
      </c>
      <c r="F109" s="155"/>
      <c r="G109" s="89"/>
      <c r="H109" s="155"/>
      <c r="I109" s="89"/>
      <c r="J109" s="155"/>
      <c r="K109" s="89"/>
      <c r="L109" s="155"/>
      <c r="M109" s="89"/>
      <c r="N109" s="155">
        <f t="shared" si="32"/>
        <v>0</v>
      </c>
      <c r="O109" s="86">
        <f t="shared" si="32"/>
        <v>0</v>
      </c>
      <c r="P109" s="156">
        <f t="shared" si="33"/>
        <v>0</v>
      </c>
      <c r="Q109" s="157">
        <f t="shared" si="34"/>
        <v>0</v>
      </c>
      <c r="R109" s="97">
        <v>48086</v>
      </c>
      <c r="S109" s="97"/>
      <c r="T109" s="97"/>
      <c r="U109" s="89"/>
      <c r="V109" s="89"/>
    </row>
    <row r="110" spans="1:22" s="82" customFormat="1" ht="21">
      <c r="A110" s="96" t="s">
        <v>64</v>
      </c>
      <c r="B110" s="159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86"/>
      <c r="S110" s="86"/>
      <c r="T110" s="86"/>
      <c r="U110" s="86"/>
      <c r="V110" s="86"/>
    </row>
    <row r="111" spans="1:22" s="82" customFormat="1" ht="21">
      <c r="A111" s="96" t="s">
        <v>424</v>
      </c>
      <c r="B111" s="172">
        <f>SUM(B112:B114)</f>
        <v>357</v>
      </c>
      <c r="C111" s="172">
        <f aca="true" t="shared" si="36" ref="C111:M111">SUM(C112:C114)</f>
        <v>0</v>
      </c>
      <c r="D111" s="172">
        <f t="shared" si="36"/>
        <v>0</v>
      </c>
      <c r="E111" s="172">
        <f t="shared" si="36"/>
        <v>0</v>
      </c>
      <c r="F111" s="172">
        <f t="shared" si="36"/>
        <v>10</v>
      </c>
      <c r="G111" s="172">
        <f t="shared" si="36"/>
        <v>3</v>
      </c>
      <c r="H111" s="172">
        <f t="shared" si="36"/>
        <v>172</v>
      </c>
      <c r="I111" s="172">
        <f t="shared" si="36"/>
        <v>141</v>
      </c>
      <c r="J111" s="172">
        <f t="shared" si="36"/>
        <v>21</v>
      </c>
      <c r="K111" s="172">
        <f t="shared" si="36"/>
        <v>6</v>
      </c>
      <c r="L111" s="172">
        <f t="shared" si="36"/>
        <v>2</v>
      </c>
      <c r="M111" s="172">
        <f t="shared" si="36"/>
        <v>2</v>
      </c>
      <c r="N111" s="155">
        <f aca="true" t="shared" si="37" ref="N111:O118">(C111+F111+H111+J111+L111)</f>
        <v>205</v>
      </c>
      <c r="O111" s="86">
        <f t="shared" si="37"/>
        <v>152</v>
      </c>
      <c r="P111" s="156">
        <f aca="true" t="shared" si="38" ref="P111:P118">(N111+O111)</f>
        <v>357</v>
      </c>
      <c r="Q111" s="157">
        <f aca="true" t="shared" si="39" ref="Q111:Q118">(P111*100)/B111</f>
        <v>100</v>
      </c>
      <c r="R111" s="86"/>
      <c r="S111" s="86"/>
      <c r="T111" s="86"/>
      <c r="U111" s="86"/>
      <c r="V111" s="86"/>
    </row>
    <row r="112" spans="1:22" s="82" customFormat="1" ht="21">
      <c r="A112" s="86" t="s">
        <v>65</v>
      </c>
      <c r="B112" s="154">
        <v>49</v>
      </c>
      <c r="C112" s="155"/>
      <c r="D112" s="86"/>
      <c r="E112" s="156"/>
      <c r="F112" s="155">
        <v>1</v>
      </c>
      <c r="G112" s="86"/>
      <c r="H112" s="155">
        <v>16</v>
      </c>
      <c r="I112" s="86">
        <v>16</v>
      </c>
      <c r="J112" s="155">
        <v>9</v>
      </c>
      <c r="K112" s="86">
        <v>3</v>
      </c>
      <c r="L112" s="155">
        <v>2</v>
      </c>
      <c r="M112" s="86">
        <v>2</v>
      </c>
      <c r="N112" s="155">
        <f t="shared" si="37"/>
        <v>28</v>
      </c>
      <c r="O112" s="86">
        <f t="shared" si="37"/>
        <v>21</v>
      </c>
      <c r="P112" s="156">
        <f t="shared" si="38"/>
        <v>49</v>
      </c>
      <c r="Q112" s="157">
        <f t="shared" si="39"/>
        <v>100</v>
      </c>
      <c r="R112" s="86"/>
      <c r="S112" s="86"/>
      <c r="T112" s="86"/>
      <c r="U112" s="86"/>
      <c r="V112" s="86"/>
    </row>
    <row r="113" spans="1:22" s="82" customFormat="1" ht="21">
      <c r="A113" s="86" t="s">
        <v>66</v>
      </c>
      <c r="B113" s="154">
        <v>162</v>
      </c>
      <c r="C113" s="155"/>
      <c r="D113" s="86"/>
      <c r="E113" s="156"/>
      <c r="F113" s="155">
        <v>9</v>
      </c>
      <c r="G113" s="86">
        <v>3</v>
      </c>
      <c r="H113" s="155">
        <v>83</v>
      </c>
      <c r="I113" s="86">
        <v>54</v>
      </c>
      <c r="J113" s="155">
        <v>10</v>
      </c>
      <c r="K113" s="86">
        <v>3</v>
      </c>
      <c r="L113" s="155"/>
      <c r="M113" s="86"/>
      <c r="N113" s="155">
        <f t="shared" si="37"/>
        <v>102</v>
      </c>
      <c r="O113" s="86">
        <f t="shared" si="37"/>
        <v>60</v>
      </c>
      <c r="P113" s="156">
        <f t="shared" si="38"/>
        <v>162</v>
      </c>
      <c r="Q113" s="157">
        <f t="shared" si="39"/>
        <v>100</v>
      </c>
      <c r="R113" s="86"/>
      <c r="S113" s="86"/>
      <c r="T113" s="86"/>
      <c r="U113" s="86"/>
      <c r="V113" s="86"/>
    </row>
    <row r="114" spans="1:22" s="82" customFormat="1" ht="21">
      <c r="A114" s="86" t="s">
        <v>67</v>
      </c>
      <c r="B114" s="154">
        <v>146</v>
      </c>
      <c r="C114" s="155"/>
      <c r="D114" s="86"/>
      <c r="E114" s="156"/>
      <c r="F114" s="155"/>
      <c r="G114" s="86"/>
      <c r="H114" s="155">
        <v>73</v>
      </c>
      <c r="I114" s="86">
        <v>71</v>
      </c>
      <c r="J114" s="155">
        <v>2</v>
      </c>
      <c r="K114" s="86"/>
      <c r="L114" s="155"/>
      <c r="M114" s="86"/>
      <c r="N114" s="155">
        <f t="shared" si="37"/>
        <v>75</v>
      </c>
      <c r="O114" s="86">
        <f t="shared" si="37"/>
        <v>71</v>
      </c>
      <c r="P114" s="156">
        <f t="shared" si="38"/>
        <v>146</v>
      </c>
      <c r="Q114" s="157">
        <f t="shared" si="39"/>
        <v>100</v>
      </c>
      <c r="R114" s="86"/>
      <c r="S114" s="86"/>
      <c r="T114" s="86"/>
      <c r="U114" s="86"/>
      <c r="V114" s="86"/>
    </row>
    <row r="115" spans="1:22" s="82" customFormat="1" ht="21">
      <c r="A115" s="96" t="s">
        <v>425</v>
      </c>
      <c r="B115" s="172">
        <f>SUM(B116:B118)</f>
        <v>0</v>
      </c>
      <c r="C115" s="172">
        <f aca="true" t="shared" si="40" ref="C115:M115">SUM(C116:C118)</f>
        <v>0</v>
      </c>
      <c r="D115" s="172">
        <f t="shared" si="40"/>
        <v>0</v>
      </c>
      <c r="E115" s="172">
        <f t="shared" si="40"/>
        <v>0</v>
      </c>
      <c r="F115" s="172">
        <f t="shared" si="40"/>
        <v>0</v>
      </c>
      <c r="G115" s="172">
        <f t="shared" si="40"/>
        <v>0</v>
      </c>
      <c r="H115" s="172">
        <f t="shared" si="40"/>
        <v>0</v>
      </c>
      <c r="I115" s="172">
        <f t="shared" si="40"/>
        <v>0</v>
      </c>
      <c r="J115" s="172">
        <f t="shared" si="40"/>
        <v>0</v>
      </c>
      <c r="K115" s="172">
        <f t="shared" si="40"/>
        <v>0</v>
      </c>
      <c r="L115" s="172">
        <f t="shared" si="40"/>
        <v>0</v>
      </c>
      <c r="M115" s="172">
        <f t="shared" si="40"/>
        <v>0</v>
      </c>
      <c r="N115" s="155">
        <f t="shared" si="37"/>
        <v>0</v>
      </c>
      <c r="O115" s="86">
        <f t="shared" si="37"/>
        <v>0</v>
      </c>
      <c r="P115" s="156">
        <f t="shared" si="38"/>
        <v>0</v>
      </c>
      <c r="Q115" s="157" t="e">
        <f t="shared" si="39"/>
        <v>#DIV/0!</v>
      </c>
      <c r="R115" s="86"/>
      <c r="S115" s="86"/>
      <c r="T115" s="86"/>
      <c r="U115" s="86"/>
      <c r="V115" s="86"/>
    </row>
    <row r="116" spans="1:22" s="82" customFormat="1" ht="21">
      <c r="A116" s="86" t="s">
        <v>65</v>
      </c>
      <c r="B116" s="154"/>
      <c r="C116" s="155"/>
      <c r="D116" s="86"/>
      <c r="E116" s="156"/>
      <c r="F116" s="155"/>
      <c r="G116" s="86"/>
      <c r="H116" s="155"/>
      <c r="I116" s="86"/>
      <c r="J116" s="155"/>
      <c r="K116" s="86"/>
      <c r="L116" s="155"/>
      <c r="M116" s="86"/>
      <c r="N116" s="155">
        <f t="shared" si="37"/>
        <v>0</v>
      </c>
      <c r="O116" s="86">
        <f t="shared" si="37"/>
        <v>0</v>
      </c>
      <c r="P116" s="156">
        <f t="shared" si="38"/>
        <v>0</v>
      </c>
      <c r="Q116" s="157" t="e">
        <f t="shared" si="39"/>
        <v>#DIV/0!</v>
      </c>
      <c r="R116" s="86"/>
      <c r="S116" s="86"/>
      <c r="T116" s="86"/>
      <c r="U116" s="86"/>
      <c r="V116" s="86"/>
    </row>
    <row r="117" spans="1:22" s="82" customFormat="1" ht="21">
      <c r="A117" s="86" t="s">
        <v>66</v>
      </c>
      <c r="B117" s="154"/>
      <c r="C117" s="155"/>
      <c r="D117" s="86"/>
      <c r="E117" s="156"/>
      <c r="F117" s="155"/>
      <c r="G117" s="86"/>
      <c r="H117" s="155"/>
      <c r="I117" s="86"/>
      <c r="J117" s="155"/>
      <c r="K117" s="86"/>
      <c r="L117" s="155"/>
      <c r="M117" s="86"/>
      <c r="N117" s="155">
        <f t="shared" si="37"/>
        <v>0</v>
      </c>
      <c r="O117" s="86">
        <f t="shared" si="37"/>
        <v>0</v>
      </c>
      <c r="P117" s="156">
        <f t="shared" si="38"/>
        <v>0</v>
      </c>
      <c r="Q117" s="157" t="e">
        <f t="shared" si="39"/>
        <v>#DIV/0!</v>
      </c>
      <c r="R117" s="86"/>
      <c r="S117" s="86"/>
      <c r="T117" s="86"/>
      <c r="U117" s="86"/>
      <c r="V117" s="86"/>
    </row>
    <row r="118" spans="1:22" s="82" customFormat="1" ht="21">
      <c r="A118" s="86" t="s">
        <v>67</v>
      </c>
      <c r="B118" s="154"/>
      <c r="C118" s="155"/>
      <c r="D118" s="86"/>
      <c r="E118" s="156"/>
      <c r="F118" s="155"/>
      <c r="G118" s="86"/>
      <c r="H118" s="155"/>
      <c r="I118" s="86"/>
      <c r="J118" s="155"/>
      <c r="K118" s="86"/>
      <c r="L118" s="155"/>
      <c r="M118" s="86"/>
      <c r="N118" s="155">
        <f t="shared" si="37"/>
        <v>0</v>
      </c>
      <c r="O118" s="86">
        <f t="shared" si="37"/>
        <v>0</v>
      </c>
      <c r="P118" s="156">
        <f t="shared" si="38"/>
        <v>0</v>
      </c>
      <c r="Q118" s="157" t="e">
        <f t="shared" si="39"/>
        <v>#DIV/0!</v>
      </c>
      <c r="R118" s="86"/>
      <c r="S118" s="86"/>
      <c r="T118" s="86"/>
      <c r="U118" s="86"/>
      <c r="V118" s="86"/>
    </row>
    <row r="119" spans="1:22" s="82" customFormat="1" ht="21">
      <c r="A119" s="96" t="s">
        <v>68</v>
      </c>
      <c r="B119" s="159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86"/>
      <c r="S119" s="86"/>
      <c r="T119" s="86"/>
      <c r="U119" s="86"/>
      <c r="V119" s="86"/>
    </row>
    <row r="120" spans="1:22" s="82" customFormat="1" ht="21">
      <c r="A120" s="86" t="s">
        <v>65</v>
      </c>
      <c r="B120" s="154"/>
      <c r="C120" s="155"/>
      <c r="D120" s="86"/>
      <c r="E120" s="156"/>
      <c r="F120" s="155"/>
      <c r="G120" s="86"/>
      <c r="H120" s="155"/>
      <c r="I120" s="86"/>
      <c r="J120" s="155"/>
      <c r="K120" s="86"/>
      <c r="L120" s="155"/>
      <c r="M120" s="86"/>
      <c r="N120" s="155"/>
      <c r="O120" s="86"/>
      <c r="P120" s="156"/>
      <c r="Q120" s="86"/>
      <c r="R120" s="86"/>
      <c r="S120" s="86"/>
      <c r="T120" s="86"/>
      <c r="U120" s="86"/>
      <c r="V120" s="86"/>
    </row>
    <row r="121" spans="1:22" s="82" customFormat="1" ht="21">
      <c r="A121" s="86" t="s">
        <v>66</v>
      </c>
      <c r="B121" s="154"/>
      <c r="C121" s="155"/>
      <c r="D121" s="86"/>
      <c r="E121" s="156"/>
      <c r="F121" s="155"/>
      <c r="G121" s="86"/>
      <c r="H121" s="155"/>
      <c r="I121" s="86"/>
      <c r="J121" s="155"/>
      <c r="K121" s="86"/>
      <c r="L121" s="155"/>
      <c r="M121" s="86"/>
      <c r="N121" s="155"/>
      <c r="O121" s="86"/>
      <c r="P121" s="156"/>
      <c r="Q121" s="86"/>
      <c r="R121" s="86"/>
      <c r="S121" s="86"/>
      <c r="T121" s="86"/>
      <c r="U121" s="86"/>
      <c r="V121" s="86"/>
    </row>
    <row r="122" spans="1:22" s="82" customFormat="1" ht="21">
      <c r="A122" s="86" t="s">
        <v>67</v>
      </c>
      <c r="B122" s="154"/>
      <c r="C122" s="155"/>
      <c r="D122" s="86"/>
      <c r="E122" s="156"/>
      <c r="F122" s="155"/>
      <c r="G122" s="86"/>
      <c r="H122" s="155"/>
      <c r="I122" s="86"/>
      <c r="J122" s="155"/>
      <c r="K122" s="86"/>
      <c r="L122" s="155"/>
      <c r="M122" s="86"/>
      <c r="N122" s="155"/>
      <c r="O122" s="86"/>
      <c r="P122" s="156"/>
      <c r="Q122" s="86"/>
      <c r="R122" s="86"/>
      <c r="S122" s="86"/>
      <c r="T122" s="86"/>
      <c r="U122" s="86"/>
      <c r="V122" s="86"/>
    </row>
  </sheetData>
  <sheetProtection/>
  <mergeCells count="19">
    <mergeCell ref="A1:V1"/>
    <mergeCell ref="A2:V2"/>
    <mergeCell ref="A3:V3"/>
    <mergeCell ref="A4:A6"/>
    <mergeCell ref="B4:B6"/>
    <mergeCell ref="C4:E5"/>
    <mergeCell ref="F4:M4"/>
    <mergeCell ref="N4:P5"/>
    <mergeCell ref="Q4:Q6"/>
    <mergeCell ref="R4:R6"/>
    <mergeCell ref="B7:V7"/>
    <mergeCell ref="S4:S6"/>
    <mergeCell ref="T4:T6"/>
    <mergeCell ref="U4:U6"/>
    <mergeCell ref="V4:V6"/>
    <mergeCell ref="F5:G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1"/>
  <sheetViews>
    <sheetView tabSelected="1" zoomScalePageLayoutView="0" workbookViewId="0" topLeftCell="A1">
      <selection activeCell="A1" sqref="A1:IV16384"/>
    </sheetView>
  </sheetViews>
  <sheetFormatPr defaultColWidth="6.8515625" defaultRowHeight="15"/>
  <cols>
    <col min="1" max="1" width="40.140625" style="69" customWidth="1"/>
    <col min="2" max="2" width="10.421875" style="72" customWidth="1"/>
    <col min="3" max="3" width="8.57421875" style="69" customWidth="1"/>
    <col min="4" max="4" width="9.00390625" style="69" customWidth="1"/>
    <col min="5" max="5" width="12.140625" style="69" customWidth="1"/>
    <col min="6" max="8" width="6.8515625" style="69" customWidth="1"/>
    <col min="9" max="9" width="7.7109375" style="69" customWidth="1"/>
    <col min="10" max="10" width="7.28125" style="69" customWidth="1"/>
    <col min="11" max="11" width="7.140625" style="69" customWidth="1"/>
    <col min="12" max="12" width="6.8515625" style="69" customWidth="1"/>
    <col min="13" max="13" width="7.57421875" style="69" customWidth="1"/>
    <col min="14" max="14" width="8.421875" style="69" customWidth="1"/>
    <col min="15" max="15" width="8.140625" style="69" customWidth="1"/>
    <col min="16" max="16" width="9.8515625" style="69" customWidth="1"/>
    <col min="17" max="17" width="10.421875" style="69" customWidth="1"/>
    <col min="18" max="18" width="11.421875" style="298" customWidth="1"/>
    <col min="19" max="19" width="13.8515625" style="228" customWidth="1"/>
    <col min="20" max="20" width="12.421875" style="299" customWidth="1"/>
    <col min="21" max="21" width="13.8515625" style="299" customWidth="1"/>
    <col min="22" max="22" width="10.421875" style="69" customWidth="1"/>
    <col min="23" max="23" width="6.8515625" style="69" customWidth="1"/>
    <col min="24" max="24" width="8.140625" style="69" customWidth="1"/>
    <col min="25" max="25" width="9.00390625" style="227" customWidth="1"/>
    <col min="26" max="26" width="6.8515625" style="69" customWidth="1"/>
    <col min="27" max="27" width="14.7109375" style="228" customWidth="1"/>
    <col min="28" max="28" width="13.57421875" style="228" customWidth="1"/>
    <col min="29" max="16384" width="6.8515625" style="69" customWidth="1"/>
  </cols>
  <sheetData>
    <row r="1" spans="1:22" ht="23.25">
      <c r="A1" s="192" t="s">
        <v>426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2" ht="23.25">
      <c r="A2" s="192" t="s">
        <v>427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21" ht="23.25">
      <c r="A3" s="193" t="s">
        <v>428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</row>
    <row r="4" spans="1:28" s="72" customFormat="1" ht="132.75" customHeight="1">
      <c r="A4" s="194" t="s">
        <v>3</v>
      </c>
      <c r="B4" s="196" t="s">
        <v>4</v>
      </c>
      <c r="C4" s="199" t="s">
        <v>5</v>
      </c>
      <c r="D4" s="200"/>
      <c r="E4" s="196" t="s">
        <v>75</v>
      </c>
      <c r="F4" s="199" t="s">
        <v>429</v>
      </c>
      <c r="G4" s="203"/>
      <c r="H4" s="203"/>
      <c r="I4" s="203"/>
      <c r="J4" s="203"/>
      <c r="K4" s="203"/>
      <c r="L4" s="203"/>
      <c r="M4" s="200"/>
      <c r="N4" s="199" t="s">
        <v>7</v>
      </c>
      <c r="O4" s="200"/>
      <c r="P4" s="196" t="s">
        <v>430</v>
      </c>
      <c r="Q4" s="196" t="s">
        <v>8</v>
      </c>
      <c r="R4" s="229" t="s">
        <v>9</v>
      </c>
      <c r="S4" s="230" t="s">
        <v>10</v>
      </c>
      <c r="T4" s="229" t="s">
        <v>11</v>
      </c>
      <c r="U4" s="229" t="s">
        <v>12</v>
      </c>
      <c r="V4" s="196" t="s">
        <v>13</v>
      </c>
      <c r="W4" s="71"/>
      <c r="X4" s="71"/>
      <c r="Y4" s="231"/>
      <c r="AA4" s="232"/>
      <c r="AB4" s="232"/>
    </row>
    <row r="5" spans="1:28" s="72" customFormat="1" ht="28.5" customHeight="1">
      <c r="A5" s="195"/>
      <c r="B5" s="197"/>
      <c r="C5" s="201"/>
      <c r="D5" s="202"/>
      <c r="E5" s="198"/>
      <c r="F5" s="207" t="s">
        <v>14</v>
      </c>
      <c r="G5" s="207"/>
      <c r="H5" s="207" t="s">
        <v>15</v>
      </c>
      <c r="I5" s="207"/>
      <c r="J5" s="207" t="s">
        <v>16</v>
      </c>
      <c r="K5" s="207"/>
      <c r="L5" s="207" t="s">
        <v>17</v>
      </c>
      <c r="M5" s="207"/>
      <c r="N5" s="201"/>
      <c r="O5" s="202"/>
      <c r="P5" s="198"/>
      <c r="Q5" s="197"/>
      <c r="R5" s="233"/>
      <c r="S5" s="234"/>
      <c r="T5" s="233"/>
      <c r="U5" s="233"/>
      <c r="V5" s="197"/>
      <c r="W5" s="71"/>
      <c r="X5" s="71"/>
      <c r="Y5" s="231"/>
      <c r="AA5" s="232"/>
      <c r="AB5" s="232"/>
    </row>
    <row r="6" spans="1:28" s="72" customFormat="1" ht="24" customHeight="1">
      <c r="A6" s="195"/>
      <c r="B6" s="198"/>
      <c r="C6" s="73" t="s">
        <v>18</v>
      </c>
      <c r="D6" s="73" t="s">
        <v>19</v>
      </c>
      <c r="E6" s="74" t="s">
        <v>20</v>
      </c>
      <c r="F6" s="73" t="s">
        <v>18</v>
      </c>
      <c r="G6" s="73" t="s">
        <v>19</v>
      </c>
      <c r="H6" s="73" t="s">
        <v>18</v>
      </c>
      <c r="I6" s="73" t="s">
        <v>19</v>
      </c>
      <c r="J6" s="73" t="s">
        <v>18</v>
      </c>
      <c r="K6" s="73" t="s">
        <v>19</v>
      </c>
      <c r="L6" s="73" t="s">
        <v>18</v>
      </c>
      <c r="M6" s="73" t="s">
        <v>19</v>
      </c>
      <c r="N6" s="73" t="s">
        <v>18</v>
      </c>
      <c r="O6" s="73" t="s">
        <v>19</v>
      </c>
      <c r="P6" s="74" t="s">
        <v>20</v>
      </c>
      <c r="Q6" s="198"/>
      <c r="R6" s="235"/>
      <c r="S6" s="236"/>
      <c r="T6" s="235"/>
      <c r="U6" s="235"/>
      <c r="V6" s="198"/>
      <c r="Y6" s="231"/>
      <c r="AA6" s="232"/>
      <c r="AB6" s="232"/>
    </row>
    <row r="7" spans="1:28" s="72" customFormat="1" ht="49.5" customHeight="1">
      <c r="A7" s="237" t="s">
        <v>431</v>
      </c>
      <c r="B7" s="238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40"/>
      <c r="Y7" s="231"/>
      <c r="AA7" s="232"/>
      <c r="AB7" s="232"/>
    </row>
    <row r="8" spans="1:28" s="79" customFormat="1" ht="26.25" customHeight="1">
      <c r="A8" s="76" t="s">
        <v>432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241"/>
      <c r="S8" s="242"/>
      <c r="T8" s="241"/>
      <c r="U8" s="241"/>
      <c r="V8" s="78"/>
      <c r="Y8" s="243"/>
      <c r="AA8" s="244"/>
      <c r="AB8" s="244"/>
    </row>
    <row r="9" spans="1:28" s="82" customFormat="1" ht="21">
      <c r="A9" s="90" t="s">
        <v>24</v>
      </c>
      <c r="B9" s="96">
        <v>200</v>
      </c>
      <c r="C9" s="86"/>
      <c r="D9" s="86"/>
      <c r="E9" s="86"/>
      <c r="F9" s="245">
        <v>0</v>
      </c>
      <c r="G9" s="245">
        <v>0</v>
      </c>
      <c r="H9" s="245">
        <v>0</v>
      </c>
      <c r="I9" s="245">
        <v>0</v>
      </c>
      <c r="J9" s="245">
        <v>0</v>
      </c>
      <c r="K9" s="245">
        <v>0</v>
      </c>
      <c r="L9" s="245">
        <v>0</v>
      </c>
      <c r="M9" s="245">
        <v>0</v>
      </c>
      <c r="N9" s="245">
        <f>C9+F9+H9+J9+L9</f>
        <v>0</v>
      </c>
      <c r="O9" s="245">
        <f>D9+G9+I9+K9+M9</f>
        <v>0</v>
      </c>
      <c r="P9" s="245">
        <f>N9+O9</f>
        <v>0</v>
      </c>
      <c r="Q9" s="86"/>
      <c r="R9" s="30">
        <v>41250</v>
      </c>
      <c r="S9" s="27">
        <v>0</v>
      </c>
      <c r="T9" s="18">
        <v>0</v>
      </c>
      <c r="U9" s="18">
        <f>S9+T9</f>
        <v>0</v>
      </c>
      <c r="V9" s="246">
        <f>U9*100/R9</f>
        <v>0</v>
      </c>
      <c r="W9" s="247">
        <f>F9+H9+J9+L9</f>
        <v>0</v>
      </c>
      <c r="X9" s="247">
        <f>G9+I9+K9+M9</f>
        <v>0</v>
      </c>
      <c r="Y9" s="248">
        <f>W9+X9</f>
        <v>0</v>
      </c>
      <c r="AA9" s="249"/>
      <c r="AB9" s="249"/>
    </row>
    <row r="10" spans="1:28" s="82" customFormat="1" ht="21">
      <c r="A10" s="19" t="s">
        <v>120</v>
      </c>
      <c r="B10" s="9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30"/>
      <c r="S10" s="27"/>
      <c r="T10" s="18"/>
      <c r="U10" s="18"/>
      <c r="V10" s="86"/>
      <c r="W10" s="247">
        <f aca="true" t="shared" si="0" ref="W10:X18">F10+H10+J10+L10</f>
        <v>0</v>
      </c>
      <c r="X10" s="247">
        <f t="shared" si="0"/>
        <v>0</v>
      </c>
      <c r="Y10" s="248">
        <f aca="true" t="shared" si="1" ref="Y10:Y18">W10+X10</f>
        <v>0</v>
      </c>
      <c r="AA10" s="249"/>
      <c r="AB10" s="249"/>
    </row>
    <row r="11" spans="1:28" s="82" customFormat="1" ht="42">
      <c r="A11" s="85" t="s">
        <v>433</v>
      </c>
      <c r="B11" s="96">
        <v>876</v>
      </c>
      <c r="C11" s="86">
        <v>0</v>
      </c>
      <c r="D11" s="86">
        <v>0</v>
      </c>
      <c r="E11" s="86">
        <f aca="true" t="shared" si="2" ref="E11:E18">C11+D11</f>
        <v>0</v>
      </c>
      <c r="F11" s="245">
        <v>0</v>
      </c>
      <c r="G11" s="245">
        <v>0</v>
      </c>
      <c r="H11" s="245">
        <v>0</v>
      </c>
      <c r="I11" s="245">
        <v>0</v>
      </c>
      <c r="J11" s="245">
        <v>0</v>
      </c>
      <c r="K11" s="245">
        <v>0</v>
      </c>
      <c r="L11" s="245">
        <v>0</v>
      </c>
      <c r="M11" s="245">
        <v>0</v>
      </c>
      <c r="N11" s="245">
        <f aca="true" t="shared" si="3" ref="N11:O14">C11+F11+H11+J11+L11</f>
        <v>0</v>
      </c>
      <c r="O11" s="245">
        <f t="shared" si="3"/>
        <v>0</v>
      </c>
      <c r="P11" s="245">
        <f aca="true" t="shared" si="4" ref="P11:P16">N11+O11</f>
        <v>0</v>
      </c>
      <c r="Q11" s="86"/>
      <c r="R11" s="30">
        <v>405750</v>
      </c>
      <c r="S11" s="27">
        <v>0</v>
      </c>
      <c r="T11" s="21">
        <v>224110</v>
      </c>
      <c r="U11" s="21">
        <f>S11+T11</f>
        <v>224110</v>
      </c>
      <c r="V11" s="246">
        <f>U11*100/R11</f>
        <v>55.23351817621688</v>
      </c>
      <c r="W11" s="247">
        <f>F11+H11+J11+L11</f>
        <v>0</v>
      </c>
      <c r="X11" s="247">
        <f t="shared" si="0"/>
        <v>0</v>
      </c>
      <c r="Y11" s="248">
        <f t="shared" si="1"/>
        <v>0</v>
      </c>
      <c r="AA11" s="249"/>
      <c r="AB11" s="249"/>
    </row>
    <row r="12" spans="1:28" s="82" customFormat="1" ht="42">
      <c r="A12" s="85" t="s">
        <v>434</v>
      </c>
      <c r="B12" s="96">
        <v>100</v>
      </c>
      <c r="C12" s="86">
        <v>0</v>
      </c>
      <c r="D12" s="86">
        <v>0</v>
      </c>
      <c r="E12" s="86">
        <f t="shared" si="2"/>
        <v>0</v>
      </c>
      <c r="F12" s="245">
        <v>0</v>
      </c>
      <c r="G12" s="245">
        <v>0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  <c r="M12" s="245">
        <v>0</v>
      </c>
      <c r="N12" s="245">
        <f t="shared" si="3"/>
        <v>0</v>
      </c>
      <c r="O12" s="245">
        <f>D12+G12+I12+K12+M12</f>
        <v>0</v>
      </c>
      <c r="P12" s="245">
        <f t="shared" si="4"/>
        <v>0</v>
      </c>
      <c r="Q12" s="158">
        <f>P12*100/B12</f>
        <v>0</v>
      </c>
      <c r="R12" s="30">
        <v>33000</v>
      </c>
      <c r="S12" s="27">
        <v>0</v>
      </c>
      <c r="T12" s="21">
        <v>10000</v>
      </c>
      <c r="U12" s="21">
        <f>S12+T12</f>
        <v>10000</v>
      </c>
      <c r="V12" s="246">
        <f>U12*100/R12</f>
        <v>30.303030303030305</v>
      </c>
      <c r="W12" s="247">
        <f t="shared" si="0"/>
        <v>0</v>
      </c>
      <c r="X12" s="247">
        <f t="shared" si="0"/>
        <v>0</v>
      </c>
      <c r="Y12" s="248">
        <f t="shared" si="1"/>
        <v>0</v>
      </c>
      <c r="AA12" s="249"/>
      <c r="AB12" s="249"/>
    </row>
    <row r="13" spans="1:28" s="82" customFormat="1" ht="21">
      <c r="A13" s="90" t="s">
        <v>28</v>
      </c>
      <c r="B13" s="96" t="s">
        <v>435</v>
      </c>
      <c r="C13" s="86"/>
      <c r="D13" s="86"/>
      <c r="E13" s="86">
        <f t="shared" si="2"/>
        <v>0</v>
      </c>
      <c r="F13" s="86"/>
      <c r="G13" s="86"/>
      <c r="H13" s="86"/>
      <c r="I13" s="86"/>
      <c r="J13" s="86"/>
      <c r="K13" s="86"/>
      <c r="L13" s="86"/>
      <c r="M13" s="86"/>
      <c r="N13" s="245">
        <f t="shared" si="3"/>
        <v>0</v>
      </c>
      <c r="O13" s="245">
        <f t="shared" si="3"/>
        <v>0</v>
      </c>
      <c r="P13" s="86">
        <f t="shared" si="4"/>
        <v>0</v>
      </c>
      <c r="Q13" s="158" t="s">
        <v>133</v>
      </c>
      <c r="R13" s="30">
        <v>30130</v>
      </c>
      <c r="S13" s="27">
        <v>0</v>
      </c>
      <c r="T13" s="18">
        <v>0</v>
      </c>
      <c r="U13" s="18">
        <f>S13+T13</f>
        <v>0</v>
      </c>
      <c r="V13" s="246">
        <f>U13*100/R13</f>
        <v>0</v>
      </c>
      <c r="W13" s="247">
        <f t="shared" si="0"/>
        <v>0</v>
      </c>
      <c r="X13" s="247">
        <f t="shared" si="0"/>
        <v>0</v>
      </c>
      <c r="Y13" s="248">
        <f t="shared" si="1"/>
        <v>0</v>
      </c>
      <c r="AA13" s="249"/>
      <c r="AB13" s="249"/>
    </row>
    <row r="14" spans="1:28" s="82" customFormat="1" ht="21">
      <c r="A14" s="85" t="s">
        <v>436</v>
      </c>
      <c r="B14" s="96">
        <v>560</v>
      </c>
      <c r="C14" s="86"/>
      <c r="D14" s="86"/>
      <c r="E14" s="86">
        <f t="shared" si="2"/>
        <v>0</v>
      </c>
      <c r="F14" s="86"/>
      <c r="G14" s="86"/>
      <c r="H14" s="86"/>
      <c r="I14" s="86"/>
      <c r="J14" s="86"/>
      <c r="K14" s="86"/>
      <c r="L14" s="86"/>
      <c r="M14" s="86"/>
      <c r="N14" s="245">
        <f t="shared" si="3"/>
        <v>0</v>
      </c>
      <c r="O14" s="245">
        <f t="shared" si="3"/>
        <v>0</v>
      </c>
      <c r="P14" s="86">
        <f t="shared" si="4"/>
        <v>0</v>
      </c>
      <c r="Q14" s="158" t="s">
        <v>133</v>
      </c>
      <c r="R14" s="30"/>
      <c r="S14" s="27"/>
      <c r="T14" s="18"/>
      <c r="U14" s="18" t="s">
        <v>133</v>
      </c>
      <c r="V14" s="246" t="s">
        <v>133</v>
      </c>
      <c r="W14" s="247">
        <f t="shared" si="0"/>
        <v>0</v>
      </c>
      <c r="X14" s="247">
        <f t="shared" si="0"/>
        <v>0</v>
      </c>
      <c r="Y14" s="248">
        <f t="shared" si="1"/>
        <v>0</v>
      </c>
      <c r="AA14" s="249"/>
      <c r="AB14" s="249"/>
    </row>
    <row r="15" spans="1:28" s="82" customFormat="1" ht="21">
      <c r="A15" s="90" t="s">
        <v>29</v>
      </c>
      <c r="B15" s="96"/>
      <c r="C15" s="86"/>
      <c r="D15" s="86"/>
      <c r="E15" s="86">
        <f t="shared" si="2"/>
        <v>0</v>
      </c>
      <c r="F15" s="86"/>
      <c r="G15" s="86"/>
      <c r="H15" s="86"/>
      <c r="I15" s="86"/>
      <c r="J15" s="86"/>
      <c r="K15" s="86"/>
      <c r="L15" s="86"/>
      <c r="M15" s="86"/>
      <c r="N15" s="245" t="s">
        <v>133</v>
      </c>
      <c r="O15" s="245" t="s">
        <v>133</v>
      </c>
      <c r="P15" s="86" t="s">
        <v>133</v>
      </c>
      <c r="Q15" s="158" t="s">
        <v>133</v>
      </c>
      <c r="R15" s="30">
        <v>135000</v>
      </c>
      <c r="S15" s="27">
        <v>0</v>
      </c>
      <c r="T15" s="21">
        <v>63100</v>
      </c>
      <c r="U15" s="21">
        <f>S15+T15</f>
        <v>63100</v>
      </c>
      <c r="V15" s="246">
        <f>U15*100/R15</f>
        <v>46.74074074074074</v>
      </c>
      <c r="W15" s="247">
        <f t="shared" si="0"/>
        <v>0</v>
      </c>
      <c r="X15" s="247">
        <f t="shared" si="0"/>
        <v>0</v>
      </c>
      <c r="Y15" s="248">
        <f t="shared" si="1"/>
        <v>0</v>
      </c>
      <c r="AA15" s="249"/>
      <c r="AB15" s="249"/>
    </row>
    <row r="16" spans="1:28" s="82" customFormat="1" ht="22.5" customHeight="1">
      <c r="A16" s="250" t="s">
        <v>437</v>
      </c>
      <c r="B16" s="96">
        <v>960</v>
      </c>
      <c r="C16" s="86">
        <v>0</v>
      </c>
      <c r="D16" s="86">
        <v>0</v>
      </c>
      <c r="E16" s="86">
        <f t="shared" si="2"/>
        <v>0</v>
      </c>
      <c r="F16" s="245">
        <v>0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26</v>
      </c>
      <c r="M16" s="245">
        <v>94</v>
      </c>
      <c r="N16" s="245">
        <f aca="true" t="shared" si="5" ref="N16:O22">C16+F16+H16+J16+L16</f>
        <v>26</v>
      </c>
      <c r="O16" s="245">
        <f t="shared" si="5"/>
        <v>94</v>
      </c>
      <c r="P16" s="86">
        <f t="shared" si="4"/>
        <v>120</v>
      </c>
      <c r="Q16" s="158" t="s">
        <v>133</v>
      </c>
      <c r="R16" s="30" t="s">
        <v>133</v>
      </c>
      <c r="S16" s="27"/>
      <c r="T16" s="18"/>
      <c r="U16" s="18"/>
      <c r="V16" s="86"/>
      <c r="W16" s="247">
        <f t="shared" si="0"/>
        <v>26</v>
      </c>
      <c r="X16" s="247">
        <f t="shared" si="0"/>
        <v>94</v>
      </c>
      <c r="Y16" s="248">
        <f t="shared" si="1"/>
        <v>120</v>
      </c>
      <c r="AA16" s="249"/>
      <c r="AB16" s="249"/>
    </row>
    <row r="17" spans="1:28" s="82" customFormat="1" ht="21">
      <c r="A17" s="90" t="s">
        <v>30</v>
      </c>
      <c r="B17" s="96"/>
      <c r="C17" s="86"/>
      <c r="D17" s="86"/>
      <c r="E17" s="86">
        <f t="shared" si="2"/>
        <v>0</v>
      </c>
      <c r="F17" s="86"/>
      <c r="G17" s="86"/>
      <c r="H17" s="86"/>
      <c r="I17" s="86"/>
      <c r="J17" s="86"/>
      <c r="K17" s="86"/>
      <c r="L17" s="86"/>
      <c r="M17" s="86"/>
      <c r="N17" s="245">
        <f t="shared" si="5"/>
        <v>0</v>
      </c>
      <c r="O17" s="245">
        <f t="shared" si="5"/>
        <v>0</v>
      </c>
      <c r="P17" s="86">
        <f>N17+O17</f>
        <v>0</v>
      </c>
      <c r="Q17" s="158" t="s">
        <v>133</v>
      </c>
      <c r="R17" s="30"/>
      <c r="S17" s="27"/>
      <c r="T17" s="18"/>
      <c r="U17" s="18"/>
      <c r="V17" s="86"/>
      <c r="W17" s="247">
        <f t="shared" si="0"/>
        <v>0</v>
      </c>
      <c r="X17" s="247">
        <f t="shared" si="0"/>
        <v>0</v>
      </c>
      <c r="Y17" s="248">
        <f t="shared" si="1"/>
        <v>0</v>
      </c>
      <c r="AA17" s="249"/>
      <c r="AB17" s="249"/>
    </row>
    <row r="18" spans="1:28" s="255" customFormat="1" ht="42">
      <c r="A18" s="85" t="s">
        <v>438</v>
      </c>
      <c r="B18" s="251">
        <v>1600</v>
      </c>
      <c r="C18" s="85">
        <v>0</v>
      </c>
      <c r="D18" s="85">
        <v>0</v>
      </c>
      <c r="E18" s="86">
        <f t="shared" si="2"/>
        <v>0</v>
      </c>
      <c r="F18" s="245">
        <v>0</v>
      </c>
      <c r="G18" s="245">
        <v>0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  <c r="M18" s="245">
        <v>0</v>
      </c>
      <c r="N18" s="245">
        <f t="shared" si="5"/>
        <v>0</v>
      </c>
      <c r="O18" s="245">
        <f t="shared" si="5"/>
        <v>0</v>
      </c>
      <c r="P18" s="86">
        <f>N18+O18</f>
        <v>0</v>
      </c>
      <c r="Q18" s="158" t="s">
        <v>133</v>
      </c>
      <c r="R18" s="251">
        <v>60000</v>
      </c>
      <c r="S18" s="252">
        <v>0</v>
      </c>
      <c r="T18" s="253">
        <v>0</v>
      </c>
      <c r="U18" s="253">
        <f>S18+T18</f>
        <v>0</v>
      </c>
      <c r="V18" s="254">
        <f>U18*100/R18</f>
        <v>0</v>
      </c>
      <c r="W18" s="247">
        <f t="shared" si="0"/>
        <v>0</v>
      </c>
      <c r="X18" s="247">
        <f t="shared" si="0"/>
        <v>0</v>
      </c>
      <c r="Y18" s="248">
        <f t="shared" si="1"/>
        <v>0</v>
      </c>
      <c r="AA18" s="256"/>
      <c r="AB18" s="256"/>
    </row>
    <row r="19" spans="1:28" s="255" customFormat="1" ht="21">
      <c r="A19" s="85"/>
      <c r="B19" s="94"/>
      <c r="C19" s="85"/>
      <c r="D19" s="85"/>
      <c r="E19" s="85"/>
      <c r="F19" s="245"/>
      <c r="G19" s="245"/>
      <c r="H19" s="245"/>
      <c r="I19" s="245"/>
      <c r="J19" s="245"/>
      <c r="K19" s="245"/>
      <c r="L19" s="245"/>
      <c r="M19" s="245"/>
      <c r="N19" s="245">
        <f t="shared" si="5"/>
        <v>0</v>
      </c>
      <c r="O19" s="245">
        <f t="shared" si="5"/>
        <v>0</v>
      </c>
      <c r="P19" s="86">
        <f>N19+O19</f>
        <v>0</v>
      </c>
      <c r="Q19" s="158"/>
      <c r="R19" s="251"/>
      <c r="S19" s="252"/>
      <c r="T19" s="253"/>
      <c r="U19" s="253"/>
      <c r="V19" s="85"/>
      <c r="Y19" s="257"/>
      <c r="AA19" s="256"/>
      <c r="AB19" s="256"/>
    </row>
    <row r="20" spans="1:28" s="255" customFormat="1" ht="21">
      <c r="A20" s="85"/>
      <c r="B20" s="94"/>
      <c r="C20" s="85"/>
      <c r="D20" s="85"/>
      <c r="E20" s="85"/>
      <c r="F20" s="245"/>
      <c r="G20" s="245"/>
      <c r="H20" s="245"/>
      <c r="I20" s="245"/>
      <c r="J20" s="245"/>
      <c r="K20" s="245"/>
      <c r="L20" s="245"/>
      <c r="M20" s="245"/>
      <c r="N20" s="245">
        <f t="shared" si="5"/>
        <v>0</v>
      </c>
      <c r="O20" s="245">
        <f t="shared" si="5"/>
        <v>0</v>
      </c>
      <c r="P20" s="86">
        <f>N20+O20</f>
        <v>0</v>
      </c>
      <c r="Q20" s="158"/>
      <c r="R20" s="251"/>
      <c r="S20" s="252"/>
      <c r="T20" s="253"/>
      <c r="U20" s="253"/>
      <c r="V20" s="85"/>
      <c r="Y20" s="257"/>
      <c r="AA20" s="256"/>
      <c r="AB20" s="256"/>
    </row>
    <row r="21" spans="1:28" s="82" customFormat="1" ht="21">
      <c r="A21" s="90" t="s">
        <v>31</v>
      </c>
      <c r="B21" s="9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245">
        <f t="shared" si="5"/>
        <v>0</v>
      </c>
      <c r="O21" s="245">
        <f t="shared" si="5"/>
        <v>0</v>
      </c>
      <c r="P21" s="86">
        <f>N21+O21</f>
        <v>0</v>
      </c>
      <c r="Q21" s="158" t="s">
        <v>133</v>
      </c>
      <c r="R21" s="30"/>
      <c r="S21" s="27"/>
      <c r="T21" s="18"/>
      <c r="U21" s="18"/>
      <c r="V21" s="86"/>
      <c r="Y21" s="227"/>
      <c r="AA21" s="249"/>
      <c r="AB21" s="249"/>
    </row>
    <row r="22" spans="1:28" s="82" customFormat="1" ht="21">
      <c r="A22" s="90" t="s">
        <v>32</v>
      </c>
      <c r="B22" s="9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245">
        <f t="shared" si="5"/>
        <v>0</v>
      </c>
      <c r="O22" s="245">
        <f t="shared" si="5"/>
        <v>0</v>
      </c>
      <c r="P22" s="86">
        <f aca="true" t="shared" si="6" ref="P22:P32">N22+O22</f>
        <v>0</v>
      </c>
      <c r="Q22" s="158" t="s">
        <v>133</v>
      </c>
      <c r="R22" s="30"/>
      <c r="S22" s="27"/>
      <c r="T22" s="18"/>
      <c r="U22" s="18"/>
      <c r="V22" s="86"/>
      <c r="Y22" s="227"/>
      <c r="AA22" s="249"/>
      <c r="AB22" s="249"/>
    </row>
    <row r="23" spans="1:22" ht="42">
      <c r="A23" s="258" t="s">
        <v>34</v>
      </c>
      <c r="B23" s="259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>
        <f aca="true" t="shared" si="7" ref="N23:O32">F23+H23+J23+L23</f>
        <v>0</v>
      </c>
      <c r="O23" s="260">
        <f t="shared" si="7"/>
        <v>0</v>
      </c>
      <c r="P23" s="260">
        <f t="shared" si="6"/>
        <v>0</v>
      </c>
      <c r="Q23" s="158" t="s">
        <v>133</v>
      </c>
      <c r="R23" s="261"/>
      <c r="S23" s="262"/>
      <c r="T23" s="263"/>
      <c r="U23" s="263"/>
      <c r="V23" s="260"/>
    </row>
    <row r="24" spans="1:28" s="82" customFormat="1" ht="21">
      <c r="A24" s="90" t="s">
        <v>35</v>
      </c>
      <c r="B24" s="9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>
        <f t="shared" si="7"/>
        <v>0</v>
      </c>
      <c r="O24" s="86">
        <f t="shared" si="7"/>
        <v>0</v>
      </c>
      <c r="P24" s="86">
        <f t="shared" si="6"/>
        <v>0</v>
      </c>
      <c r="Q24" s="158" t="s">
        <v>133</v>
      </c>
      <c r="R24" s="30"/>
      <c r="S24" s="27"/>
      <c r="T24" s="18"/>
      <c r="U24" s="18"/>
      <c r="V24" s="86"/>
      <c r="Y24" s="227"/>
      <c r="AA24" s="249"/>
      <c r="AB24" s="249"/>
    </row>
    <row r="25" spans="1:28" s="82" customFormat="1" ht="21">
      <c r="A25" s="90" t="s">
        <v>36</v>
      </c>
      <c r="B25" s="9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>
        <f t="shared" si="7"/>
        <v>0</v>
      </c>
      <c r="O25" s="86">
        <f t="shared" si="7"/>
        <v>0</v>
      </c>
      <c r="P25" s="86">
        <f t="shared" si="6"/>
        <v>0</v>
      </c>
      <c r="Q25" s="158" t="s">
        <v>133</v>
      </c>
      <c r="R25" s="30"/>
      <c r="S25" s="27"/>
      <c r="T25" s="18"/>
      <c r="U25" s="18"/>
      <c r="V25" s="86"/>
      <c r="Y25" s="227"/>
      <c r="AA25" s="249"/>
      <c r="AB25" s="249"/>
    </row>
    <row r="26" spans="1:28" s="82" customFormat="1" ht="21">
      <c r="A26" s="90" t="s">
        <v>37</v>
      </c>
      <c r="B26" s="9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>
        <f t="shared" si="7"/>
        <v>0</v>
      </c>
      <c r="O26" s="86">
        <f t="shared" si="7"/>
        <v>0</v>
      </c>
      <c r="P26" s="86">
        <f t="shared" si="6"/>
        <v>0</v>
      </c>
      <c r="Q26" s="158" t="s">
        <v>133</v>
      </c>
      <c r="R26" s="30"/>
      <c r="S26" s="27"/>
      <c r="T26" s="18"/>
      <c r="U26" s="18"/>
      <c r="V26" s="86"/>
      <c r="Y26" s="227"/>
      <c r="AA26" s="249"/>
      <c r="AB26" s="249"/>
    </row>
    <row r="27" spans="1:28" s="82" customFormat="1" ht="21">
      <c r="A27" s="90" t="s">
        <v>38</v>
      </c>
      <c r="B27" s="9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>
        <f t="shared" si="7"/>
        <v>0</v>
      </c>
      <c r="O27" s="86">
        <f t="shared" si="7"/>
        <v>0</v>
      </c>
      <c r="P27" s="86">
        <f t="shared" si="6"/>
        <v>0</v>
      </c>
      <c r="Q27" s="158" t="s">
        <v>133</v>
      </c>
      <c r="R27" s="30"/>
      <c r="S27" s="27"/>
      <c r="T27" s="18"/>
      <c r="U27" s="18"/>
      <c r="V27" s="86"/>
      <c r="Y27" s="227"/>
      <c r="AA27" s="249"/>
      <c r="AB27" s="249"/>
    </row>
    <row r="28" spans="1:22" ht="42">
      <c r="A28" s="92" t="s">
        <v>39</v>
      </c>
      <c r="B28" s="99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64">
        <f t="shared" si="7"/>
        <v>0</v>
      </c>
      <c r="O28" s="264">
        <f t="shared" si="7"/>
        <v>0</v>
      </c>
      <c r="P28" s="264">
        <f t="shared" si="6"/>
        <v>0</v>
      </c>
      <c r="Q28" s="265" t="s">
        <v>133</v>
      </c>
      <c r="R28" s="266"/>
      <c r="S28" s="267"/>
      <c r="T28" s="268"/>
      <c r="U28" s="268"/>
      <c r="V28" s="264"/>
    </row>
    <row r="29" spans="1:28" s="82" customFormat="1" ht="42">
      <c r="A29" s="94" t="s">
        <v>40</v>
      </c>
      <c r="B29" s="9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>
        <f t="shared" si="7"/>
        <v>0</v>
      </c>
      <c r="O29" s="86">
        <f t="shared" si="7"/>
        <v>0</v>
      </c>
      <c r="P29" s="86">
        <f t="shared" si="6"/>
        <v>0</v>
      </c>
      <c r="Q29" s="158" t="s">
        <v>133</v>
      </c>
      <c r="R29" s="30"/>
      <c r="S29" s="27"/>
      <c r="T29" s="18"/>
      <c r="U29" s="18"/>
      <c r="V29" s="86"/>
      <c r="Y29" s="227"/>
      <c r="AA29" s="249"/>
      <c r="AB29" s="249"/>
    </row>
    <row r="30" spans="1:28" s="82" customFormat="1" ht="21">
      <c r="A30" s="90" t="s">
        <v>41</v>
      </c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>
        <f t="shared" si="7"/>
        <v>0</v>
      </c>
      <c r="O30" s="86">
        <f t="shared" si="7"/>
        <v>0</v>
      </c>
      <c r="P30" s="86">
        <f t="shared" si="6"/>
        <v>0</v>
      </c>
      <c r="Q30" s="158" t="s">
        <v>133</v>
      </c>
      <c r="R30" s="30"/>
      <c r="S30" s="27"/>
      <c r="T30" s="18"/>
      <c r="U30" s="18"/>
      <c r="V30" s="86"/>
      <c r="Y30" s="227"/>
      <c r="AA30" s="249"/>
      <c r="AB30" s="249"/>
    </row>
    <row r="31" spans="1:28" s="82" customFormat="1" ht="21">
      <c r="A31" s="90" t="s">
        <v>42</v>
      </c>
      <c r="B31" s="269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>
        <f t="shared" si="7"/>
        <v>0</v>
      </c>
      <c r="O31" s="86">
        <f t="shared" si="7"/>
        <v>0</v>
      </c>
      <c r="P31" s="86">
        <f t="shared" si="6"/>
        <v>0</v>
      </c>
      <c r="Q31" s="158" t="s">
        <v>133</v>
      </c>
      <c r="R31" s="30"/>
      <c r="S31" s="27"/>
      <c r="T31" s="18"/>
      <c r="U31" s="18"/>
      <c r="V31" s="86"/>
      <c r="Y31" s="227"/>
      <c r="AA31" s="249"/>
      <c r="AB31" s="249"/>
    </row>
    <row r="32" spans="1:28" s="82" customFormat="1" ht="21">
      <c r="A32" s="90" t="s">
        <v>43</v>
      </c>
      <c r="B32" s="9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>
        <f t="shared" si="7"/>
        <v>0</v>
      </c>
      <c r="O32" s="86">
        <f t="shared" si="7"/>
        <v>0</v>
      </c>
      <c r="P32" s="86">
        <f t="shared" si="6"/>
        <v>0</v>
      </c>
      <c r="Q32" s="158" t="s">
        <v>133</v>
      </c>
      <c r="R32" s="30"/>
      <c r="S32" s="27"/>
      <c r="T32" s="18"/>
      <c r="U32" s="18"/>
      <c r="V32" s="86"/>
      <c r="Y32" s="227"/>
      <c r="AA32" s="249"/>
      <c r="AB32" s="249"/>
    </row>
    <row r="33" spans="1:28" s="82" customFormat="1" ht="21">
      <c r="A33" s="94" t="s">
        <v>44</v>
      </c>
      <c r="B33" s="9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>
        <f>F33+H33+J33+L33</f>
        <v>0</v>
      </c>
      <c r="O33" s="86">
        <f>G33+I33+K33+M33</f>
        <v>0</v>
      </c>
      <c r="P33" s="86">
        <f>N33+O33</f>
        <v>0</v>
      </c>
      <c r="Q33" s="158" t="s">
        <v>133</v>
      </c>
      <c r="R33" s="30"/>
      <c r="S33" s="27"/>
      <c r="T33" s="18"/>
      <c r="U33" s="18"/>
      <c r="V33" s="86"/>
      <c r="Y33" s="227"/>
      <c r="AA33" s="249"/>
      <c r="AB33" s="249"/>
    </row>
    <row r="34" spans="1:23" ht="21">
      <c r="A34" s="270" t="s">
        <v>439</v>
      </c>
      <c r="B34" s="271">
        <f>B35+B51</f>
        <v>55300</v>
      </c>
      <c r="C34" s="271">
        <f aca="true" t="shared" si="8" ref="C34:Q34">C35+C51</f>
        <v>8682</v>
      </c>
      <c r="D34" s="271">
        <f t="shared" si="8"/>
        <v>14162</v>
      </c>
      <c r="E34" s="271">
        <f t="shared" si="8"/>
        <v>22844</v>
      </c>
      <c r="F34" s="271">
        <f t="shared" si="8"/>
        <v>798</v>
      </c>
      <c r="G34" s="271">
        <f t="shared" si="8"/>
        <v>600</v>
      </c>
      <c r="H34" s="271">
        <f t="shared" si="8"/>
        <v>1696</v>
      </c>
      <c r="I34" s="271">
        <f t="shared" si="8"/>
        <v>1486</v>
      </c>
      <c r="J34" s="271">
        <f t="shared" si="8"/>
        <v>1155</v>
      </c>
      <c r="K34" s="271">
        <f t="shared" si="8"/>
        <v>851</v>
      </c>
      <c r="L34" s="271">
        <f t="shared" si="8"/>
        <v>526</v>
      </c>
      <c r="M34" s="271">
        <f t="shared" si="8"/>
        <v>228</v>
      </c>
      <c r="N34" s="271">
        <f t="shared" si="8"/>
        <v>12857</v>
      </c>
      <c r="O34" s="271">
        <f t="shared" si="8"/>
        <v>17327</v>
      </c>
      <c r="P34" s="271">
        <f t="shared" si="8"/>
        <v>30184</v>
      </c>
      <c r="Q34" s="271">
        <f t="shared" si="8"/>
        <v>58.231683168316835</v>
      </c>
      <c r="R34" s="261"/>
      <c r="S34" s="262"/>
      <c r="T34" s="260"/>
      <c r="U34" s="260"/>
      <c r="V34" s="260"/>
      <c r="W34" s="69" t="s">
        <v>440</v>
      </c>
    </row>
    <row r="35" spans="1:28" ht="21">
      <c r="A35" s="270" t="s">
        <v>441</v>
      </c>
      <c r="B35" s="271">
        <f>SUM(B36:B49)</f>
        <v>50500</v>
      </c>
      <c r="C35" s="271">
        <f aca="true" t="shared" si="9" ref="C35:M35">SUM(C36:C49)</f>
        <v>8682</v>
      </c>
      <c r="D35" s="271">
        <f t="shared" si="9"/>
        <v>14162</v>
      </c>
      <c r="E35" s="271">
        <f>C35+D35</f>
        <v>22844</v>
      </c>
      <c r="F35" s="271">
        <f>SUM(F36:F49)</f>
        <v>793</v>
      </c>
      <c r="G35" s="271">
        <f t="shared" si="9"/>
        <v>592</v>
      </c>
      <c r="H35" s="271">
        <f t="shared" si="9"/>
        <v>1314</v>
      </c>
      <c r="I35" s="271">
        <f t="shared" si="9"/>
        <v>1123</v>
      </c>
      <c r="J35" s="271">
        <f t="shared" si="9"/>
        <v>1150</v>
      </c>
      <c r="K35" s="271">
        <f t="shared" si="9"/>
        <v>837</v>
      </c>
      <c r="L35" s="271">
        <f t="shared" si="9"/>
        <v>526</v>
      </c>
      <c r="M35" s="271">
        <f t="shared" si="9"/>
        <v>228</v>
      </c>
      <c r="N35" s="271">
        <f>C35+F35+H35+J35+L35</f>
        <v>12465</v>
      </c>
      <c r="O35" s="271">
        <f>D35+G35+I35+K35+M35</f>
        <v>16942</v>
      </c>
      <c r="P35" s="271">
        <f>N35+O35</f>
        <v>29407</v>
      </c>
      <c r="Q35" s="272">
        <f aca="true" t="shared" si="10" ref="Q35:Q49">P35*100/B35</f>
        <v>58.231683168316835</v>
      </c>
      <c r="R35" s="261">
        <v>447440</v>
      </c>
      <c r="S35" s="262">
        <v>0</v>
      </c>
      <c r="T35" s="262">
        <v>227653.04</v>
      </c>
      <c r="U35" s="262">
        <f>S35+T35</f>
        <v>227653.04</v>
      </c>
      <c r="V35" s="273">
        <f>U35*100/R35</f>
        <v>50.879009476130875</v>
      </c>
      <c r="W35" s="274">
        <f>F35+H35+J35+L35</f>
        <v>3783</v>
      </c>
      <c r="X35" s="274">
        <f>G35+I35+K35+M35</f>
        <v>2780</v>
      </c>
      <c r="Y35" s="274">
        <f>W35+X35</f>
        <v>6563</v>
      </c>
      <c r="AA35" s="228">
        <v>3640</v>
      </c>
      <c r="AB35" s="228">
        <v>1656</v>
      </c>
    </row>
    <row r="36" spans="1:28" s="82" customFormat="1" ht="21">
      <c r="A36" s="96" t="s">
        <v>46</v>
      </c>
      <c r="B36" s="30">
        <v>30700</v>
      </c>
      <c r="C36" s="86">
        <f>3044+2938</f>
        <v>5982</v>
      </c>
      <c r="D36" s="86">
        <f>3024+2983</f>
        <v>6007</v>
      </c>
      <c r="E36" s="275">
        <f>C36+D36</f>
        <v>11989</v>
      </c>
      <c r="F36" s="245">
        <v>599</v>
      </c>
      <c r="G36" s="245">
        <v>402</v>
      </c>
      <c r="H36" s="245">
        <v>964</v>
      </c>
      <c r="I36" s="245">
        <v>745</v>
      </c>
      <c r="J36" s="245">
        <v>920</v>
      </c>
      <c r="K36" s="245">
        <v>651</v>
      </c>
      <c r="L36" s="245">
        <v>451</v>
      </c>
      <c r="M36" s="245">
        <v>158</v>
      </c>
      <c r="N36" s="86">
        <f aca="true" t="shared" si="11" ref="N36:O49">F36+H36+J36+L36+C36</f>
        <v>8916</v>
      </c>
      <c r="O36" s="86">
        <f t="shared" si="11"/>
        <v>7963</v>
      </c>
      <c r="P36" s="86">
        <f>N36+O36</f>
        <v>16879</v>
      </c>
      <c r="Q36" s="158">
        <f t="shared" si="10"/>
        <v>54.98045602605863</v>
      </c>
      <c r="R36" s="30"/>
      <c r="S36" s="27"/>
      <c r="T36" s="86"/>
      <c r="U36" s="86"/>
      <c r="V36" s="86"/>
      <c r="W36" s="247">
        <f>F36+H36+J36+L36</f>
        <v>2934</v>
      </c>
      <c r="X36" s="247">
        <f aca="true" t="shared" si="12" ref="W36:X51">G36+I36+K36+M36</f>
        <v>1956</v>
      </c>
      <c r="Y36" s="248">
        <f aca="true" t="shared" si="13" ref="Y36:Y89">W36+X36</f>
        <v>4890</v>
      </c>
      <c r="AA36" s="249">
        <v>304800</v>
      </c>
      <c r="AB36" s="249">
        <v>153600</v>
      </c>
    </row>
    <row r="37" spans="1:28" s="82" customFormat="1" ht="21">
      <c r="A37" s="96" t="s">
        <v>91</v>
      </c>
      <c r="B37" s="30">
        <v>500</v>
      </c>
      <c r="C37" s="86">
        <f>952</f>
        <v>952</v>
      </c>
      <c r="D37" s="86">
        <f>27+89</f>
        <v>116</v>
      </c>
      <c r="E37" s="275">
        <f aca="true" t="shared" si="14" ref="E37:E89">C37+D37</f>
        <v>1068</v>
      </c>
      <c r="F37" s="245">
        <v>8</v>
      </c>
      <c r="G37" s="245">
        <v>9</v>
      </c>
      <c r="H37" s="245">
        <v>42</v>
      </c>
      <c r="I37" s="245">
        <v>54</v>
      </c>
      <c r="J37" s="245">
        <v>3</v>
      </c>
      <c r="K37" s="245">
        <v>5</v>
      </c>
      <c r="L37" s="245">
        <v>0</v>
      </c>
      <c r="M37" s="245">
        <v>1</v>
      </c>
      <c r="N37" s="245">
        <f t="shared" si="11"/>
        <v>1005</v>
      </c>
      <c r="O37" s="245">
        <f t="shared" si="11"/>
        <v>185</v>
      </c>
      <c r="P37" s="86">
        <f aca="true" t="shared" si="15" ref="P37:P89">N37+O37</f>
        <v>1190</v>
      </c>
      <c r="Q37" s="158">
        <f t="shared" si="10"/>
        <v>238</v>
      </c>
      <c r="R37" s="30"/>
      <c r="S37" s="27"/>
      <c r="T37" s="86"/>
      <c r="U37" s="86"/>
      <c r="V37" s="86"/>
      <c r="W37" s="247">
        <f t="shared" si="12"/>
        <v>53</v>
      </c>
      <c r="X37" s="247">
        <f t="shared" si="12"/>
        <v>69</v>
      </c>
      <c r="Y37" s="248">
        <f t="shared" si="13"/>
        <v>122</v>
      </c>
      <c r="AA37" s="249">
        <v>6000</v>
      </c>
      <c r="AB37" s="249">
        <v>3000</v>
      </c>
    </row>
    <row r="38" spans="1:28" s="82" customFormat="1" ht="21">
      <c r="A38" s="96" t="s">
        <v>48</v>
      </c>
      <c r="B38" s="96"/>
      <c r="C38" s="86">
        <v>0</v>
      </c>
      <c r="D38" s="86">
        <v>0</v>
      </c>
      <c r="E38" s="275">
        <f t="shared" si="14"/>
        <v>0</v>
      </c>
      <c r="F38" s="245">
        <v>0</v>
      </c>
      <c r="G38" s="245">
        <v>0</v>
      </c>
      <c r="H38" s="245">
        <v>0</v>
      </c>
      <c r="I38" s="245">
        <v>0</v>
      </c>
      <c r="J38" s="245">
        <v>0</v>
      </c>
      <c r="K38" s="245">
        <v>0</v>
      </c>
      <c r="L38" s="245">
        <v>0</v>
      </c>
      <c r="M38" s="245">
        <v>0</v>
      </c>
      <c r="N38" s="245">
        <f t="shared" si="11"/>
        <v>0</v>
      </c>
      <c r="O38" s="245">
        <f t="shared" si="11"/>
        <v>0</v>
      </c>
      <c r="P38" s="86">
        <f t="shared" si="15"/>
        <v>0</v>
      </c>
      <c r="Q38" s="158">
        <v>0</v>
      </c>
      <c r="R38" s="30"/>
      <c r="S38" s="27"/>
      <c r="T38" s="86"/>
      <c r="U38" s="86"/>
      <c r="V38" s="86"/>
      <c r="W38" s="247">
        <f t="shared" si="12"/>
        <v>0</v>
      </c>
      <c r="X38" s="247">
        <f t="shared" si="12"/>
        <v>0</v>
      </c>
      <c r="Y38" s="248">
        <f t="shared" si="13"/>
        <v>0</v>
      </c>
      <c r="AA38" s="249">
        <v>2500</v>
      </c>
      <c r="AB38" s="249">
        <v>0</v>
      </c>
    </row>
    <row r="39" spans="1:28" s="82" customFormat="1" ht="21">
      <c r="A39" s="86" t="s">
        <v>442</v>
      </c>
      <c r="B39" s="96">
        <v>300</v>
      </c>
      <c r="C39" s="86">
        <v>0</v>
      </c>
      <c r="D39" s="86">
        <v>0</v>
      </c>
      <c r="E39" s="275">
        <f t="shared" si="14"/>
        <v>0</v>
      </c>
      <c r="F39" s="245">
        <v>0</v>
      </c>
      <c r="G39" s="245">
        <v>0</v>
      </c>
      <c r="H39" s="245">
        <v>0</v>
      </c>
      <c r="I39" s="245">
        <v>0</v>
      </c>
      <c r="J39" s="245">
        <v>0</v>
      </c>
      <c r="K39" s="245">
        <v>0</v>
      </c>
      <c r="L39" s="245">
        <v>0</v>
      </c>
      <c r="M39" s="245">
        <v>0</v>
      </c>
      <c r="N39" s="245">
        <f t="shared" si="11"/>
        <v>0</v>
      </c>
      <c r="O39" s="245">
        <f t="shared" si="11"/>
        <v>0</v>
      </c>
      <c r="P39" s="86">
        <f t="shared" si="15"/>
        <v>0</v>
      </c>
      <c r="Q39" s="158">
        <f t="shared" si="10"/>
        <v>0</v>
      </c>
      <c r="R39" s="30"/>
      <c r="S39" s="27"/>
      <c r="T39" s="86"/>
      <c r="U39" s="86"/>
      <c r="V39" s="86"/>
      <c r="W39" s="247">
        <f t="shared" si="12"/>
        <v>0</v>
      </c>
      <c r="X39" s="247">
        <f t="shared" si="12"/>
        <v>0</v>
      </c>
      <c r="Y39" s="248">
        <f t="shared" si="13"/>
        <v>0</v>
      </c>
      <c r="AA39" s="249">
        <v>6000</v>
      </c>
      <c r="AB39" s="249">
        <v>3500</v>
      </c>
    </row>
    <row r="40" spans="1:28" s="82" customFormat="1" ht="21">
      <c r="A40" s="86" t="s">
        <v>443</v>
      </c>
      <c r="B40" s="96">
        <v>500</v>
      </c>
      <c r="C40" s="86">
        <v>0</v>
      </c>
      <c r="D40" s="86">
        <v>0</v>
      </c>
      <c r="E40" s="275">
        <f t="shared" si="14"/>
        <v>0</v>
      </c>
      <c r="F40" s="245">
        <v>0</v>
      </c>
      <c r="G40" s="245">
        <v>0</v>
      </c>
      <c r="H40" s="245">
        <v>0</v>
      </c>
      <c r="I40" s="245">
        <v>0</v>
      </c>
      <c r="J40" s="245">
        <v>0</v>
      </c>
      <c r="K40" s="245">
        <v>0</v>
      </c>
      <c r="L40" s="245">
        <v>0</v>
      </c>
      <c r="M40" s="245">
        <v>0</v>
      </c>
      <c r="N40" s="245">
        <f t="shared" si="11"/>
        <v>0</v>
      </c>
      <c r="O40" s="245">
        <f t="shared" si="11"/>
        <v>0</v>
      </c>
      <c r="P40" s="86">
        <f t="shared" si="15"/>
        <v>0</v>
      </c>
      <c r="Q40" s="158">
        <f t="shared" si="10"/>
        <v>0</v>
      </c>
      <c r="R40" s="30"/>
      <c r="S40" s="27"/>
      <c r="T40" s="86"/>
      <c r="U40" s="86"/>
      <c r="V40" s="86"/>
      <c r="W40" s="247">
        <f t="shared" si="12"/>
        <v>0</v>
      </c>
      <c r="X40" s="247">
        <f t="shared" si="12"/>
        <v>0</v>
      </c>
      <c r="Y40" s="248">
        <f t="shared" si="13"/>
        <v>0</v>
      </c>
      <c r="AA40" s="249">
        <v>5500</v>
      </c>
      <c r="AB40" s="249">
        <v>1620.04</v>
      </c>
    </row>
    <row r="41" spans="1:28" s="82" customFormat="1" ht="42">
      <c r="A41" s="85" t="s">
        <v>444</v>
      </c>
      <c r="B41" s="96">
        <v>2000</v>
      </c>
      <c r="C41" s="86">
        <f>36+55</f>
        <v>91</v>
      </c>
      <c r="D41" s="86">
        <f>33+47</f>
        <v>80</v>
      </c>
      <c r="E41" s="275">
        <f t="shared" si="14"/>
        <v>171</v>
      </c>
      <c r="F41" s="245">
        <v>22</v>
      </c>
      <c r="G41" s="245">
        <v>29</v>
      </c>
      <c r="H41" s="245">
        <v>16</v>
      </c>
      <c r="I41" s="245">
        <v>12</v>
      </c>
      <c r="J41" s="245">
        <v>11</v>
      </c>
      <c r="K41" s="245">
        <v>22</v>
      </c>
      <c r="L41" s="245">
        <v>15</v>
      </c>
      <c r="M41" s="245">
        <v>13</v>
      </c>
      <c r="N41" s="245">
        <f t="shared" si="11"/>
        <v>155</v>
      </c>
      <c r="O41" s="245">
        <f t="shared" si="11"/>
        <v>156</v>
      </c>
      <c r="P41" s="86">
        <f t="shared" si="15"/>
        <v>311</v>
      </c>
      <c r="Q41" s="158">
        <f t="shared" si="10"/>
        <v>15.55</v>
      </c>
      <c r="R41" s="30"/>
      <c r="S41" s="27"/>
      <c r="T41" s="86"/>
      <c r="U41" s="86"/>
      <c r="V41" s="86"/>
      <c r="W41" s="247">
        <f t="shared" si="12"/>
        <v>64</v>
      </c>
      <c r="X41" s="247">
        <f t="shared" si="12"/>
        <v>76</v>
      </c>
      <c r="Y41" s="248">
        <f t="shared" si="13"/>
        <v>140</v>
      </c>
      <c r="AA41" s="249">
        <v>0</v>
      </c>
      <c r="AB41" s="249">
        <v>0</v>
      </c>
    </row>
    <row r="42" spans="1:28" s="82" customFormat="1" ht="21">
      <c r="A42" s="86" t="s">
        <v>445</v>
      </c>
      <c r="B42" s="96">
        <v>500</v>
      </c>
      <c r="C42" s="86">
        <f>37+37</f>
        <v>74</v>
      </c>
      <c r="D42" s="86">
        <f>32+29</f>
        <v>61</v>
      </c>
      <c r="E42" s="275">
        <f t="shared" si="14"/>
        <v>135</v>
      </c>
      <c r="F42" s="245">
        <v>9</v>
      </c>
      <c r="G42" s="245">
        <v>8</v>
      </c>
      <c r="H42" s="245">
        <v>10</v>
      </c>
      <c r="I42" s="245">
        <v>12</v>
      </c>
      <c r="J42" s="245">
        <v>18</v>
      </c>
      <c r="K42" s="245">
        <v>7</v>
      </c>
      <c r="L42" s="245">
        <v>5</v>
      </c>
      <c r="M42" s="245">
        <v>8</v>
      </c>
      <c r="N42" s="245">
        <f t="shared" si="11"/>
        <v>116</v>
      </c>
      <c r="O42" s="245">
        <f t="shared" si="11"/>
        <v>96</v>
      </c>
      <c r="P42" s="86">
        <f t="shared" si="15"/>
        <v>212</v>
      </c>
      <c r="Q42" s="158">
        <f t="shared" si="10"/>
        <v>42.4</v>
      </c>
      <c r="R42" s="30"/>
      <c r="S42" s="27"/>
      <c r="T42" s="86"/>
      <c r="U42" s="86"/>
      <c r="V42" s="86"/>
      <c r="W42" s="247">
        <f t="shared" si="12"/>
        <v>42</v>
      </c>
      <c r="X42" s="247">
        <f t="shared" si="12"/>
        <v>35</v>
      </c>
      <c r="Y42" s="248">
        <f t="shared" si="13"/>
        <v>77</v>
      </c>
      <c r="AA42" s="249">
        <v>6000</v>
      </c>
      <c r="AB42" s="249">
        <v>2777</v>
      </c>
    </row>
    <row r="43" spans="1:28" s="82" customFormat="1" ht="21">
      <c r="A43" s="86" t="s">
        <v>446</v>
      </c>
      <c r="B43" s="30">
        <v>2000</v>
      </c>
      <c r="C43" s="86">
        <f>63+47</f>
        <v>110</v>
      </c>
      <c r="D43" s="86">
        <f>6442</f>
        <v>6442</v>
      </c>
      <c r="E43" s="275">
        <f t="shared" si="14"/>
        <v>6552</v>
      </c>
      <c r="F43" s="245">
        <v>10</v>
      </c>
      <c r="G43" s="245">
        <v>12</v>
      </c>
      <c r="H43" s="245">
        <v>13</v>
      </c>
      <c r="I43" s="245">
        <v>15</v>
      </c>
      <c r="J43" s="245">
        <v>30</v>
      </c>
      <c r="K43" s="245">
        <v>16</v>
      </c>
      <c r="L43" s="245">
        <v>9</v>
      </c>
      <c r="M43" s="245">
        <v>8</v>
      </c>
      <c r="N43" s="245">
        <f t="shared" si="11"/>
        <v>172</v>
      </c>
      <c r="O43" s="245">
        <f t="shared" si="11"/>
        <v>6493</v>
      </c>
      <c r="P43" s="86">
        <f t="shared" si="15"/>
        <v>6665</v>
      </c>
      <c r="Q43" s="158">
        <f t="shared" si="10"/>
        <v>333.25</v>
      </c>
      <c r="R43" s="30"/>
      <c r="S43" s="27"/>
      <c r="T43" s="86"/>
      <c r="U43" s="86"/>
      <c r="V43" s="86"/>
      <c r="W43" s="247">
        <f t="shared" si="12"/>
        <v>62</v>
      </c>
      <c r="X43" s="247">
        <f t="shared" si="12"/>
        <v>51</v>
      </c>
      <c r="Y43" s="248">
        <f t="shared" si="13"/>
        <v>113</v>
      </c>
      <c r="AA43" s="249">
        <v>20000</v>
      </c>
      <c r="AB43" s="249">
        <v>0</v>
      </c>
    </row>
    <row r="44" spans="1:28" s="82" customFormat="1" ht="42">
      <c r="A44" s="85" t="s">
        <v>447</v>
      </c>
      <c r="B44" s="30">
        <v>1000</v>
      </c>
      <c r="C44" s="86">
        <f>91+69</f>
        <v>160</v>
      </c>
      <c r="D44" s="86">
        <f>97+69</f>
        <v>166</v>
      </c>
      <c r="E44" s="275">
        <f t="shared" si="14"/>
        <v>326</v>
      </c>
      <c r="F44" s="245">
        <v>10</v>
      </c>
      <c r="G44" s="245">
        <v>16</v>
      </c>
      <c r="H44" s="245">
        <v>19</v>
      </c>
      <c r="I44" s="245">
        <v>23</v>
      </c>
      <c r="J44" s="245">
        <v>20</v>
      </c>
      <c r="K44" s="245">
        <v>21</v>
      </c>
      <c r="L44" s="245">
        <v>11</v>
      </c>
      <c r="M44" s="245">
        <v>10</v>
      </c>
      <c r="N44" s="245">
        <f t="shared" si="11"/>
        <v>220</v>
      </c>
      <c r="O44" s="245">
        <f t="shared" si="11"/>
        <v>236</v>
      </c>
      <c r="P44" s="86">
        <f t="shared" si="15"/>
        <v>456</v>
      </c>
      <c r="Q44" s="158">
        <f t="shared" si="10"/>
        <v>45.6</v>
      </c>
      <c r="R44" s="30"/>
      <c r="S44" s="27"/>
      <c r="T44" s="86"/>
      <c r="U44" s="86"/>
      <c r="V44" s="86"/>
      <c r="W44" s="247">
        <f t="shared" si="12"/>
        <v>60</v>
      </c>
      <c r="X44" s="247">
        <f t="shared" si="12"/>
        <v>70</v>
      </c>
      <c r="Y44" s="248">
        <f t="shared" si="13"/>
        <v>130</v>
      </c>
      <c r="AA44" s="249">
        <v>90000</v>
      </c>
      <c r="AB44" s="249">
        <v>60000</v>
      </c>
    </row>
    <row r="45" spans="1:28" s="82" customFormat="1" ht="21">
      <c r="A45" s="86" t="s">
        <v>448</v>
      </c>
      <c r="B45" s="30">
        <v>3000</v>
      </c>
      <c r="C45" s="86">
        <f>192+244</f>
        <v>436</v>
      </c>
      <c r="D45" s="86">
        <f>153+227</f>
        <v>380</v>
      </c>
      <c r="E45" s="275">
        <f t="shared" si="14"/>
        <v>816</v>
      </c>
      <c r="F45" s="245">
        <v>20</v>
      </c>
      <c r="G45" s="245">
        <v>30</v>
      </c>
      <c r="H45" s="245">
        <v>109</v>
      </c>
      <c r="I45" s="245">
        <v>112</v>
      </c>
      <c r="J45" s="245">
        <v>76</v>
      </c>
      <c r="K45" s="245">
        <v>40</v>
      </c>
      <c r="L45" s="245">
        <v>4</v>
      </c>
      <c r="M45" s="245">
        <v>0</v>
      </c>
      <c r="N45" s="245">
        <f t="shared" si="11"/>
        <v>645</v>
      </c>
      <c r="O45" s="245">
        <f t="shared" si="11"/>
        <v>562</v>
      </c>
      <c r="P45" s="86">
        <f t="shared" si="15"/>
        <v>1207</v>
      </c>
      <c r="Q45" s="158">
        <f t="shared" si="10"/>
        <v>40.233333333333334</v>
      </c>
      <c r="R45" s="30"/>
      <c r="S45" s="27"/>
      <c r="T45" s="86"/>
      <c r="U45" s="86"/>
      <c r="V45" s="86"/>
      <c r="W45" s="247">
        <f t="shared" si="12"/>
        <v>209</v>
      </c>
      <c r="X45" s="247">
        <f t="shared" si="12"/>
        <v>182</v>
      </c>
      <c r="Y45" s="248">
        <f t="shared" si="13"/>
        <v>391</v>
      </c>
      <c r="AA45" s="249">
        <v>3000</v>
      </c>
      <c r="AB45" s="249">
        <v>1500</v>
      </c>
    </row>
    <row r="46" spans="1:28" s="82" customFormat="1" ht="21">
      <c r="A46" s="86" t="s">
        <v>449</v>
      </c>
      <c r="B46" s="30">
        <v>3000</v>
      </c>
      <c r="C46" s="86">
        <f>88+95</f>
        <v>183</v>
      </c>
      <c r="D46" s="86">
        <f>77+82</f>
        <v>159</v>
      </c>
      <c r="E46" s="275">
        <f t="shared" si="14"/>
        <v>342</v>
      </c>
      <c r="F46" s="245">
        <v>13</v>
      </c>
      <c r="G46" s="245">
        <v>12</v>
      </c>
      <c r="H46" s="245">
        <v>21</v>
      </c>
      <c r="I46" s="245">
        <v>36</v>
      </c>
      <c r="J46" s="245">
        <v>12</v>
      </c>
      <c r="K46" s="245">
        <v>15</v>
      </c>
      <c r="L46" s="245">
        <v>6</v>
      </c>
      <c r="M46" s="245">
        <v>3</v>
      </c>
      <c r="N46" s="245">
        <f t="shared" si="11"/>
        <v>235</v>
      </c>
      <c r="O46" s="245">
        <f t="shared" si="11"/>
        <v>225</v>
      </c>
      <c r="P46" s="86">
        <f t="shared" si="15"/>
        <v>460</v>
      </c>
      <c r="Q46" s="158">
        <f t="shared" si="10"/>
        <v>15.333333333333334</v>
      </c>
      <c r="R46" s="30"/>
      <c r="S46" s="27"/>
      <c r="T46" s="86"/>
      <c r="U46" s="86"/>
      <c r="V46" s="86"/>
      <c r="W46" s="247">
        <f t="shared" si="12"/>
        <v>52</v>
      </c>
      <c r="X46" s="247">
        <f t="shared" si="12"/>
        <v>66</v>
      </c>
      <c r="Y46" s="248">
        <f t="shared" si="13"/>
        <v>118</v>
      </c>
      <c r="AA46" s="276">
        <f>SUM(AA35:AA45)</f>
        <v>447440</v>
      </c>
      <c r="AB46" s="276">
        <f>SUM(AB35:AB45)</f>
        <v>227653.04</v>
      </c>
    </row>
    <row r="47" spans="1:28" s="82" customFormat="1" ht="21">
      <c r="A47" s="86" t="s">
        <v>450</v>
      </c>
      <c r="B47" s="30">
        <v>2000</v>
      </c>
      <c r="C47" s="86">
        <f>54+65</f>
        <v>119</v>
      </c>
      <c r="D47" s="86">
        <f>43+54</f>
        <v>97</v>
      </c>
      <c r="E47" s="275">
        <f t="shared" si="14"/>
        <v>216</v>
      </c>
      <c r="F47" s="245">
        <v>22</v>
      </c>
      <c r="G47" s="245">
        <v>23</v>
      </c>
      <c r="H47" s="245">
        <v>42</v>
      </c>
      <c r="I47" s="245">
        <v>32</v>
      </c>
      <c r="J47" s="245">
        <v>13</v>
      </c>
      <c r="K47" s="245">
        <v>10</v>
      </c>
      <c r="L47" s="245">
        <v>4</v>
      </c>
      <c r="M47" s="245">
        <v>8</v>
      </c>
      <c r="N47" s="245">
        <f t="shared" si="11"/>
        <v>200</v>
      </c>
      <c r="O47" s="245">
        <f t="shared" si="11"/>
        <v>170</v>
      </c>
      <c r="P47" s="86">
        <f t="shared" si="15"/>
        <v>370</v>
      </c>
      <c r="Q47" s="158">
        <f t="shared" si="10"/>
        <v>18.5</v>
      </c>
      <c r="R47" s="30"/>
      <c r="S47" s="27"/>
      <c r="T47" s="86"/>
      <c r="U47" s="86"/>
      <c r="V47" s="86"/>
      <c r="W47" s="247">
        <f t="shared" si="12"/>
        <v>81</v>
      </c>
      <c r="X47" s="247">
        <f t="shared" si="12"/>
        <v>73</v>
      </c>
      <c r="Y47" s="248">
        <f t="shared" si="13"/>
        <v>154</v>
      </c>
      <c r="AA47" s="249"/>
      <c r="AB47" s="249"/>
    </row>
    <row r="48" spans="1:28" s="82" customFormat="1" ht="21">
      <c r="A48" s="86" t="s">
        <v>451</v>
      </c>
      <c r="B48" s="30">
        <v>1200</v>
      </c>
      <c r="C48" s="86">
        <f>122+85</f>
        <v>207</v>
      </c>
      <c r="D48" s="86">
        <f>124+90</f>
        <v>214</v>
      </c>
      <c r="E48" s="275">
        <f t="shared" si="14"/>
        <v>421</v>
      </c>
      <c r="F48" s="245">
        <v>50</v>
      </c>
      <c r="G48" s="245">
        <v>30</v>
      </c>
      <c r="H48" s="245">
        <v>32</v>
      </c>
      <c r="I48" s="245">
        <v>30</v>
      </c>
      <c r="J48" s="245">
        <v>11</v>
      </c>
      <c r="K48" s="245">
        <v>9</v>
      </c>
      <c r="L48" s="245">
        <v>0</v>
      </c>
      <c r="M48" s="245">
        <v>0</v>
      </c>
      <c r="N48" s="245">
        <f t="shared" si="11"/>
        <v>300</v>
      </c>
      <c r="O48" s="245">
        <f t="shared" si="11"/>
        <v>283</v>
      </c>
      <c r="P48" s="86">
        <f t="shared" si="15"/>
        <v>583</v>
      </c>
      <c r="Q48" s="158">
        <f t="shared" si="10"/>
        <v>48.583333333333336</v>
      </c>
      <c r="R48" s="30"/>
      <c r="S48" s="27"/>
      <c r="T48" s="86"/>
      <c r="U48" s="86"/>
      <c r="V48" s="86"/>
      <c r="W48" s="247">
        <f t="shared" si="12"/>
        <v>93</v>
      </c>
      <c r="X48" s="247">
        <f t="shared" si="12"/>
        <v>69</v>
      </c>
      <c r="Y48" s="248">
        <f t="shared" si="13"/>
        <v>162</v>
      </c>
      <c r="AA48" s="249"/>
      <c r="AB48" s="249"/>
    </row>
    <row r="49" spans="1:28" s="82" customFormat="1" ht="42">
      <c r="A49" s="85" t="s">
        <v>452</v>
      </c>
      <c r="B49" s="30">
        <v>3800</v>
      </c>
      <c r="C49" s="86">
        <f>198+170</f>
        <v>368</v>
      </c>
      <c r="D49" s="86">
        <f>222+218</f>
        <v>440</v>
      </c>
      <c r="E49" s="275">
        <f t="shared" si="14"/>
        <v>808</v>
      </c>
      <c r="F49" s="245">
        <v>30</v>
      </c>
      <c r="G49" s="245">
        <v>21</v>
      </c>
      <c r="H49" s="245">
        <v>46</v>
      </c>
      <c r="I49" s="245">
        <v>52</v>
      </c>
      <c r="J49" s="245">
        <v>36</v>
      </c>
      <c r="K49" s="245">
        <v>41</v>
      </c>
      <c r="L49" s="245">
        <v>21</v>
      </c>
      <c r="M49" s="245">
        <v>19</v>
      </c>
      <c r="N49" s="245">
        <f t="shared" si="11"/>
        <v>501</v>
      </c>
      <c r="O49" s="245">
        <f t="shared" si="11"/>
        <v>573</v>
      </c>
      <c r="P49" s="86">
        <f t="shared" si="15"/>
        <v>1074</v>
      </c>
      <c r="Q49" s="158">
        <f t="shared" si="10"/>
        <v>28.263157894736842</v>
      </c>
      <c r="R49" s="30"/>
      <c r="S49" s="27"/>
      <c r="T49" s="86"/>
      <c r="U49" s="86"/>
      <c r="V49" s="86"/>
      <c r="W49" s="247">
        <f t="shared" si="12"/>
        <v>133</v>
      </c>
      <c r="X49" s="247">
        <f t="shared" si="12"/>
        <v>133</v>
      </c>
      <c r="Y49" s="248">
        <f t="shared" si="13"/>
        <v>266</v>
      </c>
      <c r="AA49" s="249"/>
      <c r="AB49" s="249"/>
    </row>
    <row r="50" spans="1:28" s="82" customFormat="1" ht="21">
      <c r="A50" s="96" t="s">
        <v>52</v>
      </c>
      <c r="B50" s="96"/>
      <c r="C50" s="86"/>
      <c r="D50" s="86"/>
      <c r="E50" s="86">
        <f t="shared" si="14"/>
        <v>0</v>
      </c>
      <c r="F50" s="86"/>
      <c r="G50" s="86"/>
      <c r="H50" s="86"/>
      <c r="I50" s="86"/>
      <c r="J50" s="86"/>
      <c r="K50" s="86"/>
      <c r="L50" s="86"/>
      <c r="M50" s="86"/>
      <c r="N50" s="86">
        <f>F50+H50+J50+L50</f>
        <v>0</v>
      </c>
      <c r="O50" s="86">
        <f>G50+I50+K50+M50</f>
        <v>0</v>
      </c>
      <c r="P50" s="86">
        <f t="shared" si="15"/>
        <v>0</v>
      </c>
      <c r="Q50" s="158" t="s">
        <v>133</v>
      </c>
      <c r="R50" s="30"/>
      <c r="S50" s="27"/>
      <c r="T50" s="18"/>
      <c r="U50" s="18"/>
      <c r="V50" s="86"/>
      <c r="W50" s="247">
        <f t="shared" si="12"/>
        <v>0</v>
      </c>
      <c r="X50" s="247">
        <f t="shared" si="12"/>
        <v>0</v>
      </c>
      <c r="Y50" s="248">
        <f t="shared" si="13"/>
        <v>0</v>
      </c>
      <c r="AA50" s="249"/>
      <c r="AB50" s="249"/>
    </row>
    <row r="51" spans="1:28" s="285" customFormat="1" ht="42">
      <c r="A51" s="277" t="s">
        <v>453</v>
      </c>
      <c r="B51" s="278">
        <v>4800</v>
      </c>
      <c r="C51" s="279">
        <f>SUM(C52:C60)</f>
        <v>0</v>
      </c>
      <c r="D51" s="279">
        <f>SUM(D52:D60)</f>
        <v>0</v>
      </c>
      <c r="E51" s="279">
        <f t="shared" si="14"/>
        <v>0</v>
      </c>
      <c r="F51" s="280">
        <f>F52+F54+F55+F56+F57+F58+F59+F60</f>
        <v>5</v>
      </c>
      <c r="G51" s="280">
        <f aca="true" t="shared" si="16" ref="G51:M51">G52+G54+G55+G56+G57+G58+G59+G60</f>
        <v>8</v>
      </c>
      <c r="H51" s="280">
        <f t="shared" si="16"/>
        <v>382</v>
      </c>
      <c r="I51" s="280">
        <f t="shared" si="16"/>
        <v>363</v>
      </c>
      <c r="J51" s="280">
        <f t="shared" si="16"/>
        <v>5</v>
      </c>
      <c r="K51" s="280">
        <f t="shared" si="16"/>
        <v>14</v>
      </c>
      <c r="L51" s="280">
        <f t="shared" si="16"/>
        <v>0</v>
      </c>
      <c r="M51" s="280">
        <f t="shared" si="16"/>
        <v>0</v>
      </c>
      <c r="N51" s="280">
        <f>C51+F51+H51+J51+L51</f>
        <v>392</v>
      </c>
      <c r="O51" s="280">
        <f>D51+G51+I51+K51+M51</f>
        <v>385</v>
      </c>
      <c r="P51" s="280">
        <f>N51+O51</f>
        <v>777</v>
      </c>
      <c r="Q51" s="281">
        <v>0</v>
      </c>
      <c r="R51" s="278">
        <v>36000</v>
      </c>
      <c r="S51" s="282">
        <v>0</v>
      </c>
      <c r="T51" s="283">
        <v>10950</v>
      </c>
      <c r="U51" s="283">
        <f>S51+T51</f>
        <v>10950</v>
      </c>
      <c r="V51" s="284">
        <f>U51*100/R51</f>
        <v>30.416666666666668</v>
      </c>
      <c r="W51" s="247">
        <f t="shared" si="12"/>
        <v>392</v>
      </c>
      <c r="X51" s="247">
        <f t="shared" si="12"/>
        <v>385</v>
      </c>
      <c r="Y51" s="248">
        <f t="shared" si="13"/>
        <v>777</v>
      </c>
      <c r="AA51" s="286"/>
      <c r="AB51" s="286"/>
    </row>
    <row r="52" spans="1:28" s="82" customFormat="1" ht="21">
      <c r="A52" s="86" t="s">
        <v>454</v>
      </c>
      <c r="B52" s="96"/>
      <c r="C52" s="86">
        <v>0</v>
      </c>
      <c r="D52" s="86">
        <v>0</v>
      </c>
      <c r="E52" s="86">
        <f t="shared" si="14"/>
        <v>0</v>
      </c>
      <c r="F52" s="245">
        <v>0</v>
      </c>
      <c r="G52" s="245">
        <v>0</v>
      </c>
      <c r="H52" s="245">
        <v>0</v>
      </c>
      <c r="I52" s="245">
        <v>0</v>
      </c>
      <c r="J52" s="245">
        <v>0</v>
      </c>
      <c r="K52" s="245">
        <v>0</v>
      </c>
      <c r="L52" s="245">
        <v>0</v>
      </c>
      <c r="M52" s="245">
        <v>0</v>
      </c>
      <c r="N52" s="245">
        <f>F52+H52+J52+L52+C52</f>
        <v>0</v>
      </c>
      <c r="O52" s="245">
        <f aca="true" t="shared" si="17" ref="O52:O60">G52+I52+K52+M52+D52</f>
        <v>0</v>
      </c>
      <c r="P52" s="86">
        <f t="shared" si="15"/>
        <v>0</v>
      </c>
      <c r="Q52" s="158" t="s">
        <v>133</v>
      </c>
      <c r="R52" s="30"/>
      <c r="S52" s="27"/>
      <c r="T52" s="18"/>
      <c r="U52" s="18"/>
      <c r="V52" s="86"/>
      <c r="W52" s="247">
        <f aca="true" t="shared" si="18" ref="W52:X67">F52+H52+J52+L52</f>
        <v>0</v>
      </c>
      <c r="X52" s="247">
        <f t="shared" si="18"/>
        <v>0</v>
      </c>
      <c r="Y52" s="248">
        <f t="shared" si="13"/>
        <v>0</v>
      </c>
      <c r="AA52" s="249"/>
      <c r="AB52" s="249"/>
    </row>
    <row r="53" spans="1:28" s="82" customFormat="1" ht="21">
      <c r="A53" s="86" t="s">
        <v>455</v>
      </c>
      <c r="B53" s="96"/>
      <c r="C53" s="86">
        <v>0</v>
      </c>
      <c r="D53" s="86">
        <v>0</v>
      </c>
      <c r="E53" s="86">
        <f>C53+D53</f>
        <v>0</v>
      </c>
      <c r="F53" s="245">
        <v>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L53" s="245">
        <v>0</v>
      </c>
      <c r="M53" s="245">
        <v>0</v>
      </c>
      <c r="N53" s="245">
        <f>F53+H53+J53+L53+C53</f>
        <v>0</v>
      </c>
      <c r="O53" s="245">
        <f>G53+I53+K53+M53+D53</f>
        <v>0</v>
      </c>
      <c r="P53" s="86">
        <f>N53+O53</f>
        <v>0</v>
      </c>
      <c r="Q53" s="158" t="s">
        <v>133</v>
      </c>
      <c r="R53" s="30"/>
      <c r="S53" s="27"/>
      <c r="T53" s="18"/>
      <c r="U53" s="18"/>
      <c r="V53" s="86"/>
      <c r="W53" s="247">
        <f t="shared" si="18"/>
        <v>0</v>
      </c>
      <c r="X53" s="247">
        <f t="shared" si="18"/>
        <v>0</v>
      </c>
      <c r="Y53" s="248">
        <f t="shared" si="13"/>
        <v>0</v>
      </c>
      <c r="AA53" s="249"/>
      <c r="AB53" s="249"/>
    </row>
    <row r="54" spans="1:28" s="82" customFormat="1" ht="42">
      <c r="A54" s="85" t="s">
        <v>456</v>
      </c>
      <c r="B54" s="96"/>
      <c r="C54" s="86">
        <v>0</v>
      </c>
      <c r="D54" s="86">
        <v>0</v>
      </c>
      <c r="E54" s="86">
        <f t="shared" si="14"/>
        <v>0</v>
      </c>
      <c r="F54" s="245">
        <v>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L54" s="245">
        <v>0</v>
      </c>
      <c r="M54" s="245">
        <v>0</v>
      </c>
      <c r="N54" s="245">
        <f aca="true" t="shared" si="19" ref="N54:N59">F54+H54+J54+L54+C54</f>
        <v>0</v>
      </c>
      <c r="O54" s="245">
        <f t="shared" si="17"/>
        <v>0</v>
      </c>
      <c r="P54" s="86">
        <f t="shared" si="15"/>
        <v>0</v>
      </c>
      <c r="Q54" s="158" t="s">
        <v>133</v>
      </c>
      <c r="R54" s="30"/>
      <c r="S54" s="27"/>
      <c r="T54" s="18"/>
      <c r="U54" s="18"/>
      <c r="V54" s="86"/>
      <c r="W54" s="247">
        <f t="shared" si="18"/>
        <v>0</v>
      </c>
      <c r="X54" s="247">
        <f t="shared" si="18"/>
        <v>0</v>
      </c>
      <c r="Y54" s="248">
        <f t="shared" si="13"/>
        <v>0</v>
      </c>
      <c r="AA54" s="249"/>
      <c r="AB54" s="249"/>
    </row>
    <row r="55" spans="1:28" s="82" customFormat="1" ht="42">
      <c r="A55" s="85" t="s">
        <v>457</v>
      </c>
      <c r="B55" s="96"/>
      <c r="C55" s="86">
        <v>0</v>
      </c>
      <c r="D55" s="86">
        <v>0</v>
      </c>
      <c r="E55" s="86">
        <f t="shared" si="14"/>
        <v>0</v>
      </c>
      <c r="F55" s="245">
        <v>5</v>
      </c>
      <c r="G55" s="245">
        <v>6</v>
      </c>
      <c r="H55" s="245">
        <v>101</v>
      </c>
      <c r="I55" s="245">
        <v>91</v>
      </c>
      <c r="J55" s="245">
        <v>5</v>
      </c>
      <c r="K55" s="245">
        <v>8</v>
      </c>
      <c r="L55" s="245">
        <v>0</v>
      </c>
      <c r="M55" s="245">
        <v>0</v>
      </c>
      <c r="N55" s="245">
        <f t="shared" si="19"/>
        <v>111</v>
      </c>
      <c r="O55" s="245">
        <f t="shared" si="17"/>
        <v>105</v>
      </c>
      <c r="P55" s="86">
        <f t="shared" si="15"/>
        <v>216</v>
      </c>
      <c r="Q55" s="158" t="s">
        <v>133</v>
      </c>
      <c r="R55" s="30"/>
      <c r="S55" s="27"/>
      <c r="T55" s="18"/>
      <c r="U55" s="18"/>
      <c r="V55" s="86"/>
      <c r="W55" s="247">
        <f t="shared" si="18"/>
        <v>111</v>
      </c>
      <c r="X55" s="247">
        <f t="shared" si="18"/>
        <v>105</v>
      </c>
      <c r="Y55" s="248">
        <f t="shared" si="13"/>
        <v>216</v>
      </c>
      <c r="AA55" s="249"/>
      <c r="AB55" s="249"/>
    </row>
    <row r="56" spans="1:28" s="82" customFormat="1" ht="42">
      <c r="A56" s="85" t="s">
        <v>458</v>
      </c>
      <c r="B56" s="96"/>
      <c r="C56" s="86">
        <v>0</v>
      </c>
      <c r="D56" s="86">
        <v>0</v>
      </c>
      <c r="E56" s="86">
        <f t="shared" si="14"/>
        <v>0</v>
      </c>
      <c r="F56" s="245">
        <v>0</v>
      </c>
      <c r="G56" s="245">
        <v>2</v>
      </c>
      <c r="H56" s="245">
        <v>187</v>
      </c>
      <c r="I56" s="245">
        <v>190</v>
      </c>
      <c r="J56" s="245">
        <v>0</v>
      </c>
      <c r="K56" s="245">
        <v>2</v>
      </c>
      <c r="L56" s="245">
        <v>0</v>
      </c>
      <c r="M56" s="245">
        <v>0</v>
      </c>
      <c r="N56" s="245">
        <f t="shared" si="19"/>
        <v>187</v>
      </c>
      <c r="O56" s="245">
        <f t="shared" si="17"/>
        <v>194</v>
      </c>
      <c r="P56" s="86">
        <f t="shared" si="15"/>
        <v>381</v>
      </c>
      <c r="Q56" s="158" t="s">
        <v>133</v>
      </c>
      <c r="R56" s="30"/>
      <c r="S56" s="27"/>
      <c r="T56" s="18"/>
      <c r="U56" s="18"/>
      <c r="V56" s="86"/>
      <c r="W56" s="247">
        <f t="shared" si="18"/>
        <v>187</v>
      </c>
      <c r="X56" s="247">
        <f t="shared" si="18"/>
        <v>194</v>
      </c>
      <c r="Y56" s="248">
        <f t="shared" si="13"/>
        <v>381</v>
      </c>
      <c r="AA56" s="249"/>
      <c r="AB56" s="249"/>
    </row>
    <row r="57" spans="1:28" s="82" customFormat="1" ht="21">
      <c r="A57" s="86" t="s">
        <v>459</v>
      </c>
      <c r="B57" s="96"/>
      <c r="C57" s="86">
        <v>0</v>
      </c>
      <c r="D57" s="86">
        <v>0</v>
      </c>
      <c r="E57" s="86">
        <f t="shared" si="14"/>
        <v>0</v>
      </c>
      <c r="F57" s="245">
        <v>0</v>
      </c>
      <c r="G57" s="245">
        <v>0</v>
      </c>
      <c r="H57" s="245">
        <v>48</v>
      </c>
      <c r="I57" s="245">
        <v>40</v>
      </c>
      <c r="J57" s="245">
        <v>0</v>
      </c>
      <c r="K57" s="245">
        <v>2</v>
      </c>
      <c r="L57" s="245">
        <v>0</v>
      </c>
      <c r="M57" s="245">
        <v>0</v>
      </c>
      <c r="N57" s="245">
        <f t="shared" si="19"/>
        <v>48</v>
      </c>
      <c r="O57" s="245">
        <f t="shared" si="17"/>
        <v>42</v>
      </c>
      <c r="P57" s="86">
        <f t="shared" si="15"/>
        <v>90</v>
      </c>
      <c r="Q57" s="158" t="s">
        <v>133</v>
      </c>
      <c r="R57" s="30"/>
      <c r="S57" s="27"/>
      <c r="T57" s="18"/>
      <c r="U57" s="18"/>
      <c r="V57" s="86"/>
      <c r="W57" s="247">
        <f t="shared" si="18"/>
        <v>48</v>
      </c>
      <c r="X57" s="247">
        <f t="shared" si="18"/>
        <v>42</v>
      </c>
      <c r="Y57" s="248">
        <f t="shared" si="13"/>
        <v>90</v>
      </c>
      <c r="AA57" s="249"/>
      <c r="AB57" s="249"/>
    </row>
    <row r="58" spans="1:28" s="82" customFormat="1" ht="42">
      <c r="A58" s="85" t="s">
        <v>460</v>
      </c>
      <c r="B58" s="96"/>
      <c r="C58" s="86">
        <v>0</v>
      </c>
      <c r="D58" s="86">
        <v>0</v>
      </c>
      <c r="E58" s="86">
        <f t="shared" si="14"/>
        <v>0</v>
      </c>
      <c r="F58" s="245">
        <v>0</v>
      </c>
      <c r="G58" s="245">
        <v>0</v>
      </c>
      <c r="H58" s="245">
        <v>46</v>
      </c>
      <c r="I58" s="245">
        <v>42</v>
      </c>
      <c r="J58" s="245">
        <v>0</v>
      </c>
      <c r="K58" s="245">
        <v>2</v>
      </c>
      <c r="L58" s="245">
        <v>0</v>
      </c>
      <c r="M58" s="245">
        <v>0</v>
      </c>
      <c r="N58" s="245">
        <f t="shared" si="19"/>
        <v>46</v>
      </c>
      <c r="O58" s="245">
        <f t="shared" si="17"/>
        <v>44</v>
      </c>
      <c r="P58" s="86">
        <f t="shared" si="15"/>
        <v>90</v>
      </c>
      <c r="Q58" s="158" t="s">
        <v>133</v>
      </c>
      <c r="R58" s="30"/>
      <c r="S58" s="27"/>
      <c r="T58" s="18"/>
      <c r="U58" s="18"/>
      <c r="V58" s="86"/>
      <c r="W58" s="247">
        <f t="shared" si="18"/>
        <v>46</v>
      </c>
      <c r="X58" s="247">
        <f t="shared" si="18"/>
        <v>44</v>
      </c>
      <c r="Y58" s="248">
        <f t="shared" si="13"/>
        <v>90</v>
      </c>
      <c r="AA58" s="249"/>
      <c r="AB58" s="249"/>
    </row>
    <row r="59" spans="1:28" s="82" customFormat="1" ht="21">
      <c r="A59" s="86" t="s">
        <v>461</v>
      </c>
      <c r="B59" s="96"/>
      <c r="C59" s="86">
        <v>0</v>
      </c>
      <c r="D59" s="86">
        <v>0</v>
      </c>
      <c r="E59" s="86">
        <f t="shared" si="14"/>
        <v>0</v>
      </c>
      <c r="F59" s="245">
        <v>0</v>
      </c>
      <c r="G59" s="245">
        <v>0</v>
      </c>
      <c r="H59" s="245">
        <v>0</v>
      </c>
      <c r="I59" s="245">
        <v>0</v>
      </c>
      <c r="J59" s="245">
        <v>0</v>
      </c>
      <c r="K59" s="245">
        <v>0</v>
      </c>
      <c r="L59" s="245">
        <v>0</v>
      </c>
      <c r="M59" s="245">
        <v>0</v>
      </c>
      <c r="N59" s="245">
        <f t="shared" si="19"/>
        <v>0</v>
      </c>
      <c r="O59" s="245">
        <f t="shared" si="17"/>
        <v>0</v>
      </c>
      <c r="P59" s="86">
        <f t="shared" si="15"/>
        <v>0</v>
      </c>
      <c r="Q59" s="158" t="s">
        <v>133</v>
      </c>
      <c r="R59" s="30"/>
      <c r="S59" s="27"/>
      <c r="T59" s="18"/>
      <c r="U59" s="18"/>
      <c r="V59" s="86"/>
      <c r="W59" s="247">
        <f t="shared" si="18"/>
        <v>0</v>
      </c>
      <c r="X59" s="247">
        <f t="shared" si="18"/>
        <v>0</v>
      </c>
      <c r="Y59" s="248">
        <f t="shared" si="13"/>
        <v>0</v>
      </c>
      <c r="AA59" s="249"/>
      <c r="AB59" s="249"/>
    </row>
    <row r="60" spans="1:28" s="82" customFormat="1" ht="21">
      <c r="A60" s="86" t="s">
        <v>462</v>
      </c>
      <c r="B60" s="96"/>
      <c r="C60" s="86">
        <v>0</v>
      </c>
      <c r="D60" s="86">
        <v>0</v>
      </c>
      <c r="E60" s="86">
        <f t="shared" si="14"/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L60" s="245">
        <v>0</v>
      </c>
      <c r="M60" s="245">
        <v>0</v>
      </c>
      <c r="N60" s="245">
        <f>F60+H60+J60+L60+C60</f>
        <v>0</v>
      </c>
      <c r="O60" s="245">
        <f t="shared" si="17"/>
        <v>0</v>
      </c>
      <c r="P60" s="86">
        <f t="shared" si="15"/>
        <v>0</v>
      </c>
      <c r="Q60" s="158" t="s">
        <v>133</v>
      </c>
      <c r="R60" s="30"/>
      <c r="S60" s="27"/>
      <c r="T60" s="18"/>
      <c r="U60" s="18"/>
      <c r="V60" s="86"/>
      <c r="W60" s="247">
        <f t="shared" si="18"/>
        <v>0</v>
      </c>
      <c r="X60" s="247">
        <f t="shared" si="18"/>
        <v>0</v>
      </c>
      <c r="Y60" s="248">
        <f t="shared" si="13"/>
        <v>0</v>
      </c>
      <c r="AA60" s="249"/>
      <c r="AB60" s="249"/>
    </row>
    <row r="61" spans="1:25" ht="84">
      <c r="A61" s="258" t="s">
        <v>463</v>
      </c>
      <c r="B61" s="259"/>
      <c r="C61" s="260"/>
      <c r="D61" s="260"/>
      <c r="E61" s="260">
        <f t="shared" si="14"/>
        <v>0</v>
      </c>
      <c r="F61" s="260"/>
      <c r="G61" s="260"/>
      <c r="H61" s="260"/>
      <c r="I61" s="260"/>
      <c r="J61" s="260"/>
      <c r="K61" s="260"/>
      <c r="L61" s="260"/>
      <c r="M61" s="260"/>
      <c r="N61" s="260">
        <f>F61+H61+J61+L61</f>
        <v>0</v>
      </c>
      <c r="O61" s="260">
        <f>G61+I61+K61+M61</f>
        <v>0</v>
      </c>
      <c r="P61" s="260">
        <f t="shared" si="15"/>
        <v>0</v>
      </c>
      <c r="Q61" s="272" t="s">
        <v>133</v>
      </c>
      <c r="R61" s="261"/>
      <c r="S61" s="262"/>
      <c r="T61" s="263"/>
      <c r="U61" s="263"/>
      <c r="V61" s="260"/>
      <c r="W61" s="247">
        <f t="shared" si="18"/>
        <v>0</v>
      </c>
      <c r="X61" s="247">
        <f t="shared" si="18"/>
        <v>0</v>
      </c>
      <c r="Y61" s="248">
        <f t="shared" si="13"/>
        <v>0</v>
      </c>
    </row>
    <row r="62" spans="1:28" s="82" customFormat="1" ht="21">
      <c r="A62" s="96" t="s">
        <v>60</v>
      </c>
      <c r="B62" s="96"/>
      <c r="C62" s="86"/>
      <c r="D62" s="86"/>
      <c r="E62" s="86">
        <f t="shared" si="14"/>
        <v>0</v>
      </c>
      <c r="F62" s="86"/>
      <c r="G62" s="86"/>
      <c r="H62" s="86"/>
      <c r="I62" s="86"/>
      <c r="J62" s="86"/>
      <c r="K62" s="86"/>
      <c r="L62" s="86"/>
      <c r="M62" s="86"/>
      <c r="N62" s="86">
        <f>F62+H62+J62+L62</f>
        <v>0</v>
      </c>
      <c r="O62" s="86">
        <f>G62+I62+K62+M62</f>
        <v>0</v>
      </c>
      <c r="P62" s="86">
        <f t="shared" si="15"/>
        <v>0</v>
      </c>
      <c r="Q62" s="158" t="s">
        <v>133</v>
      </c>
      <c r="R62" s="30"/>
      <c r="S62" s="27"/>
      <c r="T62" s="18"/>
      <c r="U62" s="18"/>
      <c r="V62" s="86"/>
      <c r="W62" s="247">
        <f t="shared" si="18"/>
        <v>0</v>
      </c>
      <c r="X62" s="247">
        <f t="shared" si="18"/>
        <v>0</v>
      </c>
      <c r="Y62" s="248">
        <f t="shared" si="13"/>
        <v>0</v>
      </c>
      <c r="AA62" s="249"/>
      <c r="AB62" s="249"/>
    </row>
    <row r="63" spans="1:28" s="82" customFormat="1" ht="21">
      <c r="A63" s="96" t="s">
        <v>61</v>
      </c>
      <c r="B63" s="96"/>
      <c r="C63" s="86"/>
      <c r="D63" s="86"/>
      <c r="E63" s="86">
        <f t="shared" si="14"/>
        <v>0</v>
      </c>
      <c r="F63" s="86"/>
      <c r="G63" s="86"/>
      <c r="H63" s="86"/>
      <c r="I63" s="86"/>
      <c r="J63" s="86"/>
      <c r="K63" s="86"/>
      <c r="L63" s="86"/>
      <c r="M63" s="86"/>
      <c r="N63" s="86">
        <f>F63+H63+J63+L63</f>
        <v>0</v>
      </c>
      <c r="O63" s="86">
        <f>G63+I63+K63+M63</f>
        <v>0</v>
      </c>
      <c r="P63" s="86">
        <f t="shared" si="15"/>
        <v>0</v>
      </c>
      <c r="Q63" s="158" t="s">
        <v>133</v>
      </c>
      <c r="R63" s="30">
        <v>250160</v>
      </c>
      <c r="S63" s="27">
        <v>0</v>
      </c>
      <c r="T63" s="18">
        <v>0</v>
      </c>
      <c r="U63" s="21">
        <f>S63+T63</f>
        <v>0</v>
      </c>
      <c r="V63" s="246">
        <f>U63*100/R63</f>
        <v>0</v>
      </c>
      <c r="W63" s="247">
        <f t="shared" si="18"/>
        <v>0</v>
      </c>
      <c r="X63" s="247">
        <f t="shared" si="18"/>
        <v>0</v>
      </c>
      <c r="Y63" s="248">
        <f t="shared" si="13"/>
        <v>0</v>
      </c>
      <c r="AA63" s="249"/>
      <c r="AB63" s="249"/>
    </row>
    <row r="64" spans="1:28" s="82" customFormat="1" ht="21">
      <c r="A64" s="96" t="s">
        <v>62</v>
      </c>
      <c r="B64" s="96">
        <v>1226</v>
      </c>
      <c r="C64" s="86"/>
      <c r="D64" s="86"/>
      <c r="E64" s="86">
        <f t="shared" si="14"/>
        <v>0</v>
      </c>
      <c r="F64" s="86"/>
      <c r="G64" s="86"/>
      <c r="H64" s="86"/>
      <c r="I64" s="86"/>
      <c r="J64" s="86"/>
      <c r="K64" s="86"/>
      <c r="L64" s="86"/>
      <c r="M64" s="86"/>
      <c r="N64" s="86">
        <f>F64+H64+J64+L64</f>
        <v>0</v>
      </c>
      <c r="O64" s="86">
        <f>G64+I64+K64+M64</f>
        <v>0</v>
      </c>
      <c r="P64" s="86">
        <f t="shared" si="15"/>
        <v>0</v>
      </c>
      <c r="Q64" s="158" t="s">
        <v>133</v>
      </c>
      <c r="R64" s="30">
        <v>312020</v>
      </c>
      <c r="S64" s="27">
        <v>0</v>
      </c>
      <c r="T64" s="21">
        <v>88723</v>
      </c>
      <c r="U64" s="21">
        <f>S64+T64</f>
        <v>88723</v>
      </c>
      <c r="V64" s="246">
        <f>U64*100/R64</f>
        <v>28.435036215627203</v>
      </c>
      <c r="W64" s="247">
        <f t="shared" si="18"/>
        <v>0</v>
      </c>
      <c r="X64" s="247">
        <f t="shared" si="18"/>
        <v>0</v>
      </c>
      <c r="Y64" s="248">
        <f t="shared" si="13"/>
        <v>0</v>
      </c>
      <c r="AA64" s="249">
        <v>269488</v>
      </c>
      <c r="AB64" s="249">
        <v>145413.81</v>
      </c>
    </row>
    <row r="65" spans="1:25" ht="21">
      <c r="A65" s="88" t="s">
        <v>464</v>
      </c>
      <c r="B65" s="98">
        <v>0</v>
      </c>
      <c r="C65" s="89">
        <v>0</v>
      </c>
      <c r="D65" s="89">
        <v>0</v>
      </c>
      <c r="E65" s="86">
        <f t="shared" si="14"/>
        <v>0</v>
      </c>
      <c r="F65" s="245">
        <v>0</v>
      </c>
      <c r="G65" s="245">
        <v>0</v>
      </c>
      <c r="H65" s="245">
        <v>0</v>
      </c>
      <c r="I65" s="245">
        <v>0</v>
      </c>
      <c r="J65" s="245">
        <v>0</v>
      </c>
      <c r="K65" s="245">
        <v>0</v>
      </c>
      <c r="L65" s="245">
        <v>0</v>
      </c>
      <c r="M65" s="245">
        <v>0</v>
      </c>
      <c r="N65" s="245">
        <f>F65+H65+J65+L65+C65</f>
        <v>0</v>
      </c>
      <c r="O65" s="245">
        <f>G65+I65+K65+M65+D65</f>
        <v>0</v>
      </c>
      <c r="P65" s="86">
        <f t="shared" si="15"/>
        <v>0</v>
      </c>
      <c r="Q65" s="158" t="s">
        <v>133</v>
      </c>
      <c r="R65" s="64">
        <v>0</v>
      </c>
      <c r="S65" s="287"/>
      <c r="T65" s="53"/>
      <c r="U65" s="53"/>
      <c r="V65" s="89"/>
      <c r="W65" s="247">
        <f t="shared" si="18"/>
        <v>0</v>
      </c>
      <c r="X65" s="247">
        <f t="shared" si="18"/>
        <v>0</v>
      </c>
      <c r="Y65" s="248">
        <f t="shared" si="13"/>
        <v>0</v>
      </c>
    </row>
    <row r="66" spans="1:28" ht="21">
      <c r="A66" s="88" t="s">
        <v>465</v>
      </c>
      <c r="B66" s="98">
        <v>0</v>
      </c>
      <c r="C66" s="89"/>
      <c r="D66" s="89"/>
      <c r="E66" s="86">
        <f t="shared" si="14"/>
        <v>0</v>
      </c>
      <c r="F66" s="245">
        <v>0</v>
      </c>
      <c r="G66" s="245">
        <v>0</v>
      </c>
      <c r="H66" s="245">
        <v>0</v>
      </c>
      <c r="I66" s="245">
        <v>0</v>
      </c>
      <c r="J66" s="245">
        <v>0</v>
      </c>
      <c r="K66" s="245">
        <v>0</v>
      </c>
      <c r="L66" s="245">
        <v>0</v>
      </c>
      <c r="M66" s="245">
        <v>0</v>
      </c>
      <c r="N66" s="86">
        <f>F66+H66+J66+L66</f>
        <v>0</v>
      </c>
      <c r="O66" s="86">
        <f>G66+I66+K66+M66</f>
        <v>0</v>
      </c>
      <c r="P66" s="86">
        <f t="shared" si="15"/>
        <v>0</v>
      </c>
      <c r="Q66" s="158" t="s">
        <v>133</v>
      </c>
      <c r="R66" s="64">
        <v>0</v>
      </c>
      <c r="S66" s="287"/>
      <c r="T66" s="53"/>
      <c r="U66" s="53"/>
      <c r="V66" s="89"/>
      <c r="W66" s="247">
        <f t="shared" si="18"/>
        <v>0</v>
      </c>
      <c r="X66" s="247">
        <f t="shared" si="18"/>
        <v>0</v>
      </c>
      <c r="Y66" s="248">
        <f t="shared" si="13"/>
        <v>0</v>
      </c>
      <c r="AB66" s="288">
        <f>AB64-S64</f>
        <v>145413.81</v>
      </c>
    </row>
    <row r="67" spans="1:25" ht="21">
      <c r="A67" s="88" t="s">
        <v>466</v>
      </c>
      <c r="B67" s="98">
        <v>0</v>
      </c>
      <c r="C67" s="89">
        <v>0</v>
      </c>
      <c r="D67" s="89">
        <v>0</v>
      </c>
      <c r="E67" s="86">
        <f t="shared" si="14"/>
        <v>0</v>
      </c>
      <c r="F67" s="245">
        <v>0</v>
      </c>
      <c r="G67" s="245">
        <v>0</v>
      </c>
      <c r="H67" s="245">
        <v>123</v>
      </c>
      <c r="I67" s="245">
        <v>100</v>
      </c>
      <c r="J67" s="245">
        <v>4</v>
      </c>
      <c r="K67" s="245">
        <v>0</v>
      </c>
      <c r="L67" s="245">
        <v>1</v>
      </c>
      <c r="M67" s="245">
        <v>0</v>
      </c>
      <c r="N67" s="245">
        <f aca="true" t="shared" si="20" ref="N67:O71">F67+H67+J67+L67+C67</f>
        <v>128</v>
      </c>
      <c r="O67" s="245">
        <f t="shared" si="20"/>
        <v>100</v>
      </c>
      <c r="P67" s="86">
        <f t="shared" si="15"/>
        <v>228</v>
      </c>
      <c r="Q67" s="158" t="s">
        <v>133</v>
      </c>
      <c r="R67" s="64">
        <v>0</v>
      </c>
      <c r="S67" s="287"/>
      <c r="T67" s="53"/>
      <c r="U67" s="53"/>
      <c r="V67" s="89"/>
      <c r="W67" s="247">
        <f t="shared" si="18"/>
        <v>128</v>
      </c>
      <c r="X67" s="247">
        <f t="shared" si="18"/>
        <v>100</v>
      </c>
      <c r="Y67" s="248">
        <f t="shared" si="13"/>
        <v>228</v>
      </c>
    </row>
    <row r="68" spans="1:25" ht="21">
      <c r="A68" s="88" t="s">
        <v>467</v>
      </c>
      <c r="B68" s="98">
        <v>0</v>
      </c>
      <c r="C68" s="89">
        <v>0</v>
      </c>
      <c r="D68" s="89">
        <v>0</v>
      </c>
      <c r="E68" s="86">
        <f t="shared" si="14"/>
        <v>0</v>
      </c>
      <c r="F68" s="245">
        <v>0</v>
      </c>
      <c r="G68" s="245">
        <v>0</v>
      </c>
      <c r="H68" s="245">
        <v>0</v>
      </c>
      <c r="I68" s="245">
        <v>0</v>
      </c>
      <c r="J68" s="245">
        <v>0</v>
      </c>
      <c r="K68" s="245">
        <v>0</v>
      </c>
      <c r="L68" s="245">
        <v>0</v>
      </c>
      <c r="M68" s="245">
        <v>0</v>
      </c>
      <c r="N68" s="245">
        <f t="shared" si="20"/>
        <v>0</v>
      </c>
      <c r="O68" s="245">
        <f t="shared" si="20"/>
        <v>0</v>
      </c>
      <c r="P68" s="86">
        <f>N68+O68</f>
        <v>0</v>
      </c>
      <c r="Q68" s="158" t="s">
        <v>133</v>
      </c>
      <c r="R68" s="64">
        <v>0</v>
      </c>
      <c r="S68" s="287"/>
      <c r="T68" s="53"/>
      <c r="U68" s="53"/>
      <c r="V68" s="89"/>
      <c r="W68" s="247">
        <f aca="true" t="shared" si="21" ref="W68:X83">F68+H68+J68+L68</f>
        <v>0</v>
      </c>
      <c r="X68" s="247">
        <f t="shared" si="21"/>
        <v>0</v>
      </c>
      <c r="Y68" s="248">
        <f t="shared" si="13"/>
        <v>0</v>
      </c>
    </row>
    <row r="69" spans="1:25" ht="21">
      <c r="A69" s="88" t="s">
        <v>468</v>
      </c>
      <c r="B69" s="98">
        <v>0</v>
      </c>
      <c r="C69" s="89">
        <v>0</v>
      </c>
      <c r="D69" s="89">
        <v>0</v>
      </c>
      <c r="E69" s="86">
        <f>C69+D69</f>
        <v>0</v>
      </c>
      <c r="F69" s="245">
        <v>0</v>
      </c>
      <c r="G69" s="245">
        <v>0</v>
      </c>
      <c r="H69" s="245">
        <v>54</v>
      </c>
      <c r="I69" s="245">
        <v>29</v>
      </c>
      <c r="J69" s="245">
        <v>0</v>
      </c>
      <c r="K69" s="245">
        <v>1</v>
      </c>
      <c r="L69" s="245">
        <v>0</v>
      </c>
      <c r="M69" s="245">
        <v>0</v>
      </c>
      <c r="N69" s="245">
        <f t="shared" si="20"/>
        <v>54</v>
      </c>
      <c r="O69" s="245">
        <f t="shared" si="20"/>
        <v>30</v>
      </c>
      <c r="P69" s="86">
        <f>N69+O69</f>
        <v>84</v>
      </c>
      <c r="Q69" s="158" t="s">
        <v>133</v>
      </c>
      <c r="R69" s="64">
        <v>0</v>
      </c>
      <c r="S69" s="287"/>
      <c r="T69" s="53"/>
      <c r="U69" s="53"/>
      <c r="V69" s="89"/>
      <c r="W69" s="247">
        <f>F69+H69+J69+L69</f>
        <v>54</v>
      </c>
      <c r="X69" s="247">
        <f>G69+I69+K69+M69</f>
        <v>30</v>
      </c>
      <c r="Y69" s="248">
        <f>W69+X69</f>
        <v>84</v>
      </c>
    </row>
    <row r="70" spans="1:25" ht="21">
      <c r="A70" s="88" t="s">
        <v>469</v>
      </c>
      <c r="B70" s="98">
        <v>0</v>
      </c>
      <c r="C70" s="89">
        <v>0</v>
      </c>
      <c r="D70" s="89">
        <v>0</v>
      </c>
      <c r="E70" s="86" t="s">
        <v>133</v>
      </c>
      <c r="F70" s="245">
        <v>0</v>
      </c>
      <c r="G70" s="245">
        <v>0</v>
      </c>
      <c r="H70" s="245">
        <v>0</v>
      </c>
      <c r="I70" s="245">
        <v>0</v>
      </c>
      <c r="J70" s="245">
        <v>0</v>
      </c>
      <c r="K70" s="245">
        <v>0</v>
      </c>
      <c r="L70" s="245">
        <v>0</v>
      </c>
      <c r="M70" s="245">
        <v>0</v>
      </c>
      <c r="N70" s="245">
        <f>F70+H70+J70+L70+C70</f>
        <v>0</v>
      </c>
      <c r="O70" s="245">
        <f>G70+I70+K70+M70+D70</f>
        <v>0</v>
      </c>
      <c r="P70" s="86">
        <f>N70+O70</f>
        <v>0</v>
      </c>
      <c r="Q70" s="158" t="s">
        <v>133</v>
      </c>
      <c r="R70" s="64">
        <v>0</v>
      </c>
      <c r="S70" s="287"/>
      <c r="T70" s="53"/>
      <c r="U70" s="53"/>
      <c r="V70" s="89"/>
      <c r="W70" s="247">
        <f>F70+H70+J70+L70</f>
        <v>0</v>
      </c>
      <c r="X70" s="247">
        <f>G70+I70+K70+M70</f>
        <v>0</v>
      </c>
      <c r="Y70" s="248">
        <f>W70+X70</f>
        <v>0</v>
      </c>
    </row>
    <row r="71" spans="1:25" ht="21">
      <c r="A71" s="88" t="s">
        <v>470</v>
      </c>
      <c r="B71" s="98">
        <v>0</v>
      </c>
      <c r="C71" s="89">
        <v>0</v>
      </c>
      <c r="D71" s="89">
        <v>0</v>
      </c>
      <c r="E71" s="86" t="s">
        <v>133</v>
      </c>
      <c r="F71" s="245">
        <v>0</v>
      </c>
      <c r="G71" s="245">
        <v>0</v>
      </c>
      <c r="H71" s="245">
        <v>0</v>
      </c>
      <c r="I71" s="245">
        <v>0</v>
      </c>
      <c r="J71" s="245">
        <v>0</v>
      </c>
      <c r="K71" s="245">
        <v>0</v>
      </c>
      <c r="L71" s="245">
        <v>0</v>
      </c>
      <c r="M71" s="245">
        <v>0</v>
      </c>
      <c r="N71" s="245">
        <f t="shared" si="20"/>
        <v>0</v>
      </c>
      <c r="O71" s="245">
        <f t="shared" si="20"/>
        <v>0</v>
      </c>
      <c r="P71" s="86">
        <f>N71+O71</f>
        <v>0</v>
      </c>
      <c r="Q71" s="158" t="s">
        <v>133</v>
      </c>
      <c r="R71" s="64">
        <v>0</v>
      </c>
      <c r="S71" s="287"/>
      <c r="T71" s="53"/>
      <c r="U71" s="53"/>
      <c r="V71" s="89"/>
      <c r="W71" s="247">
        <f t="shared" si="21"/>
        <v>0</v>
      </c>
      <c r="X71" s="247">
        <f t="shared" si="21"/>
        <v>0</v>
      </c>
      <c r="Y71" s="248">
        <f t="shared" si="13"/>
        <v>0</v>
      </c>
    </row>
    <row r="72" spans="1:25" ht="21">
      <c r="A72" s="88" t="s">
        <v>471</v>
      </c>
      <c r="B72" s="98">
        <v>0</v>
      </c>
      <c r="C72" s="89"/>
      <c r="D72" s="89"/>
      <c r="E72" s="86">
        <f>C72+D72</f>
        <v>0</v>
      </c>
      <c r="F72" s="245">
        <v>0</v>
      </c>
      <c r="G72" s="245">
        <v>0</v>
      </c>
      <c r="H72" s="245">
        <v>0</v>
      </c>
      <c r="I72" s="245">
        <v>0</v>
      </c>
      <c r="J72" s="245">
        <v>0</v>
      </c>
      <c r="K72" s="245">
        <v>0</v>
      </c>
      <c r="L72" s="245">
        <v>0</v>
      </c>
      <c r="M72" s="245">
        <v>0</v>
      </c>
      <c r="N72" s="86">
        <f>F72+H72+J72+L72</f>
        <v>0</v>
      </c>
      <c r="O72" s="86">
        <f>G72+I72+K72+M72</f>
        <v>0</v>
      </c>
      <c r="P72" s="86">
        <f>N72+O72</f>
        <v>0</v>
      </c>
      <c r="Q72" s="158" t="s">
        <v>133</v>
      </c>
      <c r="R72" s="64">
        <v>0</v>
      </c>
      <c r="S72" s="287"/>
      <c r="T72" s="53"/>
      <c r="U72" s="53"/>
      <c r="V72" s="89"/>
      <c r="W72" s="247">
        <f t="shared" si="21"/>
        <v>0</v>
      </c>
      <c r="X72" s="247">
        <f t="shared" si="21"/>
        <v>0</v>
      </c>
      <c r="Y72" s="248">
        <f t="shared" si="13"/>
        <v>0</v>
      </c>
    </row>
    <row r="73" spans="1:25" ht="42">
      <c r="A73" s="88" t="s">
        <v>472</v>
      </c>
      <c r="B73" s="98">
        <v>18</v>
      </c>
      <c r="C73" s="89"/>
      <c r="D73" s="89"/>
      <c r="E73" s="86">
        <f t="shared" si="14"/>
        <v>0</v>
      </c>
      <c r="F73" s="245">
        <v>0</v>
      </c>
      <c r="G73" s="245">
        <v>0</v>
      </c>
      <c r="H73" s="245">
        <v>0</v>
      </c>
      <c r="I73" s="245">
        <v>0</v>
      </c>
      <c r="J73" s="245">
        <v>0</v>
      </c>
      <c r="K73" s="245">
        <v>0</v>
      </c>
      <c r="L73" s="245">
        <v>0</v>
      </c>
      <c r="M73" s="245">
        <v>0</v>
      </c>
      <c r="N73" s="86">
        <f>F73+H73+J73+L73</f>
        <v>0</v>
      </c>
      <c r="O73" s="86">
        <f>G73+I73+K73+M73</f>
        <v>0</v>
      </c>
      <c r="P73" s="86">
        <f t="shared" si="15"/>
        <v>0</v>
      </c>
      <c r="Q73" s="158" t="s">
        <v>133</v>
      </c>
      <c r="R73" s="64">
        <v>0</v>
      </c>
      <c r="S73" s="287"/>
      <c r="T73" s="53"/>
      <c r="U73" s="53"/>
      <c r="V73" s="89"/>
      <c r="W73" s="247">
        <f t="shared" si="21"/>
        <v>0</v>
      </c>
      <c r="X73" s="247">
        <f t="shared" si="21"/>
        <v>0</v>
      </c>
      <c r="Y73" s="248">
        <f t="shared" si="13"/>
        <v>0</v>
      </c>
    </row>
    <row r="74" spans="1:28" s="82" customFormat="1" ht="21">
      <c r="A74" s="96" t="s">
        <v>64</v>
      </c>
      <c r="B74" s="289">
        <v>2000</v>
      </c>
      <c r="C74" s="96">
        <v>0</v>
      </c>
      <c r="D74" s="96">
        <v>0</v>
      </c>
      <c r="E74" s="86">
        <f t="shared" si="14"/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f>C74+F74+H74+J74+L74</f>
        <v>0</v>
      </c>
      <c r="O74" s="96">
        <f>D74+G74+I74+K74+M74</f>
        <v>0</v>
      </c>
      <c r="P74" s="96">
        <f t="shared" si="15"/>
        <v>0</v>
      </c>
      <c r="Q74" s="290">
        <f>P74*100/B74</f>
        <v>0</v>
      </c>
      <c r="R74" s="291">
        <f>867798+195000</f>
        <v>1062798</v>
      </c>
      <c r="S74" s="292">
        <v>0</v>
      </c>
      <c r="T74" s="293">
        <v>346100.11</v>
      </c>
      <c r="U74" s="293">
        <f>S74+T74</f>
        <v>346100.11</v>
      </c>
      <c r="V74" s="294">
        <f>U74*100/R74</f>
        <v>32.564994476843204</v>
      </c>
      <c r="W74" s="247">
        <f t="shared" si="21"/>
        <v>0</v>
      </c>
      <c r="X74" s="247">
        <f t="shared" si="21"/>
        <v>0</v>
      </c>
      <c r="Y74" s="248">
        <f t="shared" si="13"/>
        <v>0</v>
      </c>
      <c r="AA74" s="249">
        <v>1486221</v>
      </c>
      <c r="AB74" s="249">
        <v>1101594.85</v>
      </c>
    </row>
    <row r="75" spans="1:28" s="285" customFormat="1" ht="21">
      <c r="A75" s="279" t="s">
        <v>65</v>
      </c>
      <c r="B75" s="295"/>
      <c r="C75" s="279">
        <v>0</v>
      </c>
      <c r="D75" s="279">
        <v>0</v>
      </c>
      <c r="E75" s="279">
        <f t="shared" si="14"/>
        <v>0</v>
      </c>
      <c r="F75" s="296">
        <f>F76+F77</f>
        <v>3</v>
      </c>
      <c r="G75" s="296">
        <f aca="true" t="shared" si="22" ref="G75:M75">G76+G77</f>
        <v>2</v>
      </c>
      <c r="H75" s="296">
        <f t="shared" si="22"/>
        <v>11</v>
      </c>
      <c r="I75" s="296">
        <f t="shared" si="22"/>
        <v>22</v>
      </c>
      <c r="J75" s="296">
        <f t="shared" si="22"/>
        <v>5</v>
      </c>
      <c r="K75" s="296">
        <f t="shared" si="22"/>
        <v>0</v>
      </c>
      <c r="L75" s="296">
        <f t="shared" si="22"/>
        <v>0</v>
      </c>
      <c r="M75" s="296">
        <f t="shared" si="22"/>
        <v>1</v>
      </c>
      <c r="N75" s="295">
        <f aca="true" t="shared" si="23" ref="N75:O90">C75+F75+H75+J75+L75</f>
        <v>19</v>
      </c>
      <c r="O75" s="295">
        <f t="shared" si="23"/>
        <v>25</v>
      </c>
      <c r="P75" s="295">
        <f t="shared" si="15"/>
        <v>44</v>
      </c>
      <c r="Q75" s="281" t="s">
        <v>133</v>
      </c>
      <c r="R75" s="278"/>
      <c r="S75" s="282"/>
      <c r="T75" s="283"/>
      <c r="U75" s="283"/>
      <c r="V75" s="279"/>
      <c r="W75" s="297">
        <f t="shared" si="21"/>
        <v>19</v>
      </c>
      <c r="X75" s="297">
        <f t="shared" si="21"/>
        <v>25</v>
      </c>
      <c r="Y75" s="297">
        <f t="shared" si="13"/>
        <v>44</v>
      </c>
      <c r="AA75" s="286">
        <v>343520</v>
      </c>
      <c r="AB75" s="286">
        <v>275399.2</v>
      </c>
    </row>
    <row r="76" spans="1:28" s="82" customFormat="1" ht="21">
      <c r="A76" s="86" t="s">
        <v>473</v>
      </c>
      <c r="B76" s="96"/>
      <c r="C76" s="86">
        <v>0</v>
      </c>
      <c r="D76" s="86">
        <v>0</v>
      </c>
      <c r="E76" s="86">
        <f t="shared" si="14"/>
        <v>0</v>
      </c>
      <c r="F76" s="245">
        <v>1</v>
      </c>
      <c r="G76" s="245">
        <v>2</v>
      </c>
      <c r="H76" s="245">
        <v>8</v>
      </c>
      <c r="I76" s="245">
        <v>10</v>
      </c>
      <c r="J76" s="245">
        <v>5</v>
      </c>
      <c r="K76" s="245">
        <v>0</v>
      </c>
      <c r="L76" s="245">
        <v>0</v>
      </c>
      <c r="M76" s="245">
        <v>1</v>
      </c>
      <c r="N76" s="96">
        <f t="shared" si="23"/>
        <v>14</v>
      </c>
      <c r="O76" s="96">
        <f t="shared" si="23"/>
        <v>13</v>
      </c>
      <c r="P76" s="86">
        <f t="shared" si="15"/>
        <v>27</v>
      </c>
      <c r="Q76" s="158" t="s">
        <v>133</v>
      </c>
      <c r="R76" s="30"/>
      <c r="S76" s="27"/>
      <c r="T76" s="18"/>
      <c r="U76" s="18"/>
      <c r="V76" s="86"/>
      <c r="W76" s="247">
        <f t="shared" si="21"/>
        <v>14</v>
      </c>
      <c r="X76" s="247">
        <f t="shared" si="21"/>
        <v>13</v>
      </c>
      <c r="Y76" s="248">
        <f t="shared" si="13"/>
        <v>27</v>
      </c>
      <c r="AA76" s="249">
        <f>AA74+AA75</f>
        <v>1829741</v>
      </c>
      <c r="AB76" s="249">
        <f>AB74+AB75</f>
        <v>1376994.05</v>
      </c>
    </row>
    <row r="77" spans="1:28" s="82" customFormat="1" ht="21">
      <c r="A77" s="86" t="s">
        <v>474</v>
      </c>
      <c r="B77" s="96"/>
      <c r="C77" s="86">
        <v>0</v>
      </c>
      <c r="D77" s="86">
        <v>0</v>
      </c>
      <c r="E77" s="86">
        <f t="shared" si="14"/>
        <v>0</v>
      </c>
      <c r="F77" s="245">
        <v>2</v>
      </c>
      <c r="G77" s="245">
        <v>0</v>
      </c>
      <c r="H77" s="245">
        <v>3</v>
      </c>
      <c r="I77" s="245">
        <v>12</v>
      </c>
      <c r="J77" s="245">
        <v>0</v>
      </c>
      <c r="K77" s="245">
        <v>0</v>
      </c>
      <c r="L77" s="245">
        <v>0</v>
      </c>
      <c r="M77" s="245">
        <v>0</v>
      </c>
      <c r="N77" s="96">
        <f t="shared" si="23"/>
        <v>5</v>
      </c>
      <c r="O77" s="96">
        <f t="shared" si="23"/>
        <v>12</v>
      </c>
      <c r="P77" s="86">
        <f t="shared" si="15"/>
        <v>17</v>
      </c>
      <c r="Q77" s="158" t="s">
        <v>133</v>
      </c>
      <c r="R77" s="30"/>
      <c r="S77" s="27"/>
      <c r="T77" s="18"/>
      <c r="U77" s="18"/>
      <c r="V77" s="86"/>
      <c r="W77" s="247">
        <f t="shared" si="21"/>
        <v>5</v>
      </c>
      <c r="X77" s="247">
        <f t="shared" si="21"/>
        <v>12</v>
      </c>
      <c r="Y77" s="248">
        <f t="shared" si="13"/>
        <v>17</v>
      </c>
      <c r="AA77" s="249"/>
      <c r="AB77" s="249"/>
    </row>
    <row r="78" spans="1:28" s="285" customFormat="1" ht="21">
      <c r="A78" s="279" t="s">
        <v>66</v>
      </c>
      <c r="B78" s="295"/>
      <c r="C78" s="279">
        <f>C79+C80</f>
        <v>0</v>
      </c>
      <c r="D78" s="279">
        <f>D79+D80</f>
        <v>0</v>
      </c>
      <c r="E78" s="279">
        <f t="shared" si="14"/>
        <v>0</v>
      </c>
      <c r="F78" s="296">
        <f>F79+F80</f>
        <v>23</v>
      </c>
      <c r="G78" s="296">
        <f aca="true" t="shared" si="24" ref="G78:M78">G79+G80</f>
        <v>20</v>
      </c>
      <c r="H78" s="296">
        <f t="shared" si="24"/>
        <v>269</v>
      </c>
      <c r="I78" s="296">
        <f t="shared" si="24"/>
        <v>175</v>
      </c>
      <c r="J78" s="296">
        <f t="shared" si="24"/>
        <v>4</v>
      </c>
      <c r="K78" s="296">
        <f t="shared" si="24"/>
        <v>8</v>
      </c>
      <c r="L78" s="296">
        <f t="shared" si="24"/>
        <v>1</v>
      </c>
      <c r="M78" s="296">
        <f t="shared" si="24"/>
        <v>5</v>
      </c>
      <c r="N78" s="295">
        <f t="shared" si="23"/>
        <v>297</v>
      </c>
      <c r="O78" s="295">
        <f t="shared" si="23"/>
        <v>208</v>
      </c>
      <c r="P78" s="295">
        <f t="shared" si="15"/>
        <v>505</v>
      </c>
      <c r="Q78" s="281" t="s">
        <v>133</v>
      </c>
      <c r="R78" s="278"/>
      <c r="S78" s="282"/>
      <c r="T78" s="283"/>
      <c r="U78" s="283"/>
      <c r="V78" s="279"/>
      <c r="W78" s="297">
        <f t="shared" si="21"/>
        <v>297</v>
      </c>
      <c r="X78" s="297">
        <f t="shared" si="21"/>
        <v>208</v>
      </c>
      <c r="Y78" s="297">
        <f t="shared" si="13"/>
        <v>505</v>
      </c>
      <c r="AA78" s="286"/>
      <c r="AB78" s="286">
        <f>AB76-S74</f>
        <v>1376994.05</v>
      </c>
    </row>
    <row r="79" spans="1:28" s="82" customFormat="1" ht="21">
      <c r="A79" s="86" t="s">
        <v>473</v>
      </c>
      <c r="B79" s="96"/>
      <c r="C79" s="86">
        <v>0</v>
      </c>
      <c r="D79" s="86">
        <v>0</v>
      </c>
      <c r="E79" s="86">
        <f t="shared" si="14"/>
        <v>0</v>
      </c>
      <c r="F79" s="245">
        <v>23</v>
      </c>
      <c r="G79" s="245">
        <v>20</v>
      </c>
      <c r="H79" s="245">
        <v>266</v>
      </c>
      <c r="I79" s="245">
        <v>175</v>
      </c>
      <c r="J79" s="245">
        <v>4</v>
      </c>
      <c r="K79" s="245">
        <v>8</v>
      </c>
      <c r="L79" s="245">
        <v>1</v>
      </c>
      <c r="M79" s="245">
        <v>5</v>
      </c>
      <c r="N79" s="96">
        <f t="shared" si="23"/>
        <v>294</v>
      </c>
      <c r="O79" s="96">
        <f t="shared" si="23"/>
        <v>208</v>
      </c>
      <c r="P79" s="86">
        <f t="shared" si="15"/>
        <v>502</v>
      </c>
      <c r="Q79" s="158" t="s">
        <v>133</v>
      </c>
      <c r="R79" s="30"/>
      <c r="S79" s="27"/>
      <c r="T79" s="18"/>
      <c r="U79" s="18"/>
      <c r="V79" s="86"/>
      <c r="W79" s="247">
        <f t="shared" si="21"/>
        <v>294</v>
      </c>
      <c r="X79" s="247">
        <f t="shared" si="21"/>
        <v>208</v>
      </c>
      <c r="Y79" s="248">
        <f t="shared" si="13"/>
        <v>502</v>
      </c>
      <c r="AA79" s="249"/>
      <c r="AB79" s="249"/>
    </row>
    <row r="80" spans="1:28" s="82" customFormat="1" ht="21">
      <c r="A80" s="86" t="s">
        <v>474</v>
      </c>
      <c r="B80" s="96"/>
      <c r="C80" s="86">
        <v>0</v>
      </c>
      <c r="D80" s="86">
        <v>0</v>
      </c>
      <c r="E80" s="86">
        <f t="shared" si="14"/>
        <v>0</v>
      </c>
      <c r="F80" s="245">
        <v>0</v>
      </c>
      <c r="G80" s="245">
        <v>0</v>
      </c>
      <c r="H80" s="245">
        <v>3</v>
      </c>
      <c r="I80" s="245">
        <v>0</v>
      </c>
      <c r="J80" s="245">
        <v>0</v>
      </c>
      <c r="K80" s="245">
        <v>0</v>
      </c>
      <c r="L80" s="245">
        <v>0</v>
      </c>
      <c r="M80" s="245">
        <v>0</v>
      </c>
      <c r="N80" s="96">
        <f t="shared" si="23"/>
        <v>3</v>
      </c>
      <c r="O80" s="96">
        <f t="shared" si="23"/>
        <v>0</v>
      </c>
      <c r="P80" s="86">
        <f t="shared" si="15"/>
        <v>3</v>
      </c>
      <c r="Q80" s="158" t="s">
        <v>133</v>
      </c>
      <c r="R80" s="30"/>
      <c r="S80" s="27"/>
      <c r="T80" s="18"/>
      <c r="U80" s="18"/>
      <c r="V80" s="86"/>
      <c r="W80" s="247">
        <f t="shared" si="21"/>
        <v>3</v>
      </c>
      <c r="X80" s="247">
        <f t="shared" si="21"/>
        <v>0</v>
      </c>
      <c r="Y80" s="248">
        <f t="shared" si="13"/>
        <v>3</v>
      </c>
      <c r="AA80" s="249"/>
      <c r="AB80" s="249"/>
    </row>
    <row r="81" spans="1:28" s="285" customFormat="1" ht="21">
      <c r="A81" s="279" t="s">
        <v>67</v>
      </c>
      <c r="B81" s="295"/>
      <c r="C81" s="279">
        <f>C82+C83</f>
        <v>0</v>
      </c>
      <c r="D81" s="279">
        <f>D82+D83</f>
        <v>0</v>
      </c>
      <c r="E81" s="279">
        <f t="shared" si="14"/>
        <v>0</v>
      </c>
      <c r="F81" s="296">
        <f>F82+F83</f>
        <v>0</v>
      </c>
      <c r="G81" s="296">
        <f aca="true" t="shared" si="25" ref="G81:M81">G82+G83</f>
        <v>0</v>
      </c>
      <c r="H81" s="296">
        <f t="shared" si="25"/>
        <v>350</v>
      </c>
      <c r="I81" s="296">
        <f t="shared" si="25"/>
        <v>316</v>
      </c>
      <c r="J81" s="296">
        <f t="shared" si="25"/>
        <v>6</v>
      </c>
      <c r="K81" s="296">
        <f t="shared" si="25"/>
        <v>4</v>
      </c>
      <c r="L81" s="296">
        <f t="shared" si="25"/>
        <v>0</v>
      </c>
      <c r="M81" s="296">
        <f t="shared" si="25"/>
        <v>1</v>
      </c>
      <c r="N81" s="295">
        <f t="shared" si="23"/>
        <v>356</v>
      </c>
      <c r="O81" s="295">
        <f t="shared" si="23"/>
        <v>321</v>
      </c>
      <c r="P81" s="295">
        <f t="shared" si="15"/>
        <v>677</v>
      </c>
      <c r="Q81" s="281" t="s">
        <v>133</v>
      </c>
      <c r="R81" s="278"/>
      <c r="S81" s="282"/>
      <c r="T81" s="283"/>
      <c r="U81" s="283"/>
      <c r="V81" s="279"/>
      <c r="W81" s="297">
        <f t="shared" si="21"/>
        <v>356</v>
      </c>
      <c r="X81" s="297">
        <f t="shared" si="21"/>
        <v>321</v>
      </c>
      <c r="Y81" s="297">
        <f t="shared" si="13"/>
        <v>677</v>
      </c>
      <c r="AA81" s="286"/>
      <c r="AB81" s="286"/>
    </row>
    <row r="82" spans="1:28" s="82" customFormat="1" ht="21">
      <c r="A82" s="86" t="s">
        <v>473</v>
      </c>
      <c r="B82" s="96"/>
      <c r="C82" s="86">
        <v>0</v>
      </c>
      <c r="D82" s="86">
        <v>0</v>
      </c>
      <c r="E82" s="86">
        <f t="shared" si="14"/>
        <v>0</v>
      </c>
      <c r="F82" s="245">
        <v>0</v>
      </c>
      <c r="G82" s="245">
        <v>0</v>
      </c>
      <c r="H82" s="245">
        <v>345</v>
      </c>
      <c r="I82" s="245">
        <v>315</v>
      </c>
      <c r="J82" s="245">
        <v>6</v>
      </c>
      <c r="K82" s="245">
        <v>4</v>
      </c>
      <c r="L82" s="245">
        <v>0</v>
      </c>
      <c r="M82" s="245">
        <v>1</v>
      </c>
      <c r="N82" s="96">
        <f t="shared" si="23"/>
        <v>351</v>
      </c>
      <c r="O82" s="96">
        <f t="shared" si="23"/>
        <v>320</v>
      </c>
      <c r="P82" s="86">
        <f t="shared" si="15"/>
        <v>671</v>
      </c>
      <c r="Q82" s="158" t="s">
        <v>133</v>
      </c>
      <c r="R82" s="30"/>
      <c r="S82" s="27"/>
      <c r="T82" s="18"/>
      <c r="U82" s="18"/>
      <c r="V82" s="86"/>
      <c r="W82" s="247">
        <f t="shared" si="21"/>
        <v>351</v>
      </c>
      <c r="X82" s="247">
        <f t="shared" si="21"/>
        <v>320</v>
      </c>
      <c r="Y82" s="248">
        <f t="shared" si="13"/>
        <v>671</v>
      </c>
      <c r="AA82" s="249"/>
      <c r="AB82" s="249"/>
    </row>
    <row r="83" spans="1:28" s="82" customFormat="1" ht="21">
      <c r="A83" s="86" t="s">
        <v>474</v>
      </c>
      <c r="B83" s="96"/>
      <c r="C83" s="86">
        <v>0</v>
      </c>
      <c r="D83" s="86">
        <v>0</v>
      </c>
      <c r="E83" s="86">
        <f t="shared" si="14"/>
        <v>0</v>
      </c>
      <c r="F83" s="245">
        <v>0</v>
      </c>
      <c r="G83" s="245">
        <v>0</v>
      </c>
      <c r="H83" s="245">
        <v>5</v>
      </c>
      <c r="I83" s="245">
        <v>1</v>
      </c>
      <c r="J83" s="245">
        <v>0</v>
      </c>
      <c r="K83" s="245">
        <v>0</v>
      </c>
      <c r="L83" s="245">
        <v>0</v>
      </c>
      <c r="M83" s="245">
        <v>0</v>
      </c>
      <c r="N83" s="96">
        <f t="shared" si="23"/>
        <v>5</v>
      </c>
      <c r="O83" s="96">
        <f t="shared" si="23"/>
        <v>1</v>
      </c>
      <c r="P83" s="86">
        <f t="shared" si="15"/>
        <v>6</v>
      </c>
      <c r="Q83" s="158" t="s">
        <v>133</v>
      </c>
      <c r="R83" s="30"/>
      <c r="S83" s="27"/>
      <c r="T83" s="18"/>
      <c r="U83" s="18"/>
      <c r="V83" s="86"/>
      <c r="W83" s="247">
        <f t="shared" si="21"/>
        <v>5</v>
      </c>
      <c r="X83" s="247">
        <f t="shared" si="21"/>
        <v>1</v>
      </c>
      <c r="Y83" s="248">
        <f t="shared" si="13"/>
        <v>6</v>
      </c>
      <c r="AA83" s="249"/>
      <c r="AB83" s="249"/>
    </row>
    <row r="84" spans="1:28" s="285" customFormat="1" ht="21">
      <c r="A84" s="295" t="s">
        <v>68</v>
      </c>
      <c r="B84" s="295">
        <v>150</v>
      </c>
      <c r="C84" s="295">
        <f>C85+C86+C87</f>
        <v>0</v>
      </c>
      <c r="D84" s="295">
        <f>D85+D86+D87</f>
        <v>0</v>
      </c>
      <c r="E84" s="279">
        <f t="shared" si="14"/>
        <v>0</v>
      </c>
      <c r="F84" s="296">
        <f>F85+F86+F87</f>
        <v>0</v>
      </c>
      <c r="G84" s="296">
        <f aca="true" t="shared" si="26" ref="G84:M84">G85+G86+G87</f>
        <v>0</v>
      </c>
      <c r="H84" s="296">
        <f t="shared" si="26"/>
        <v>63</v>
      </c>
      <c r="I84" s="296">
        <f t="shared" si="26"/>
        <v>62</v>
      </c>
      <c r="J84" s="296">
        <f t="shared" si="26"/>
        <v>0</v>
      </c>
      <c r="K84" s="296">
        <f t="shared" si="26"/>
        <v>0</v>
      </c>
      <c r="L84" s="296">
        <f t="shared" si="26"/>
        <v>0</v>
      </c>
      <c r="M84" s="296">
        <f t="shared" si="26"/>
        <v>0</v>
      </c>
      <c r="N84" s="295">
        <f t="shared" si="23"/>
        <v>63</v>
      </c>
      <c r="O84" s="295">
        <f t="shared" si="23"/>
        <v>62</v>
      </c>
      <c r="P84" s="295">
        <f t="shared" si="15"/>
        <v>125</v>
      </c>
      <c r="Q84" s="281">
        <f>P84*100/B84</f>
        <v>83.33333333333333</v>
      </c>
      <c r="R84" s="278"/>
      <c r="S84" s="282"/>
      <c r="T84" s="283"/>
      <c r="U84" s="283"/>
      <c r="V84" s="279"/>
      <c r="W84" s="297">
        <f>F84+H84+J84+L84</f>
        <v>63</v>
      </c>
      <c r="X84" s="297">
        <f>G84+I84+K84+M84</f>
        <v>62</v>
      </c>
      <c r="Y84" s="297">
        <f t="shared" si="13"/>
        <v>125</v>
      </c>
      <c r="AA84" s="286"/>
      <c r="AB84" s="286"/>
    </row>
    <row r="85" spans="1:28" s="82" customFormat="1" ht="21">
      <c r="A85" s="86" t="s">
        <v>65</v>
      </c>
      <c r="B85" s="96"/>
      <c r="C85" s="86">
        <v>0</v>
      </c>
      <c r="D85" s="86">
        <v>0</v>
      </c>
      <c r="E85" s="86">
        <f t="shared" si="14"/>
        <v>0</v>
      </c>
      <c r="F85" s="245">
        <v>0</v>
      </c>
      <c r="G85" s="245">
        <v>0</v>
      </c>
      <c r="H85" s="245">
        <v>0</v>
      </c>
      <c r="I85" s="245">
        <v>1</v>
      </c>
      <c r="J85" s="245">
        <v>0</v>
      </c>
      <c r="K85" s="245">
        <v>0</v>
      </c>
      <c r="L85" s="245">
        <v>0</v>
      </c>
      <c r="M85" s="245">
        <v>0</v>
      </c>
      <c r="N85" s="96">
        <f t="shared" si="23"/>
        <v>0</v>
      </c>
      <c r="O85" s="96">
        <f t="shared" si="23"/>
        <v>1</v>
      </c>
      <c r="P85" s="86">
        <f t="shared" si="15"/>
        <v>1</v>
      </c>
      <c r="Q85" s="158" t="s">
        <v>133</v>
      </c>
      <c r="R85" s="30"/>
      <c r="S85" s="27"/>
      <c r="T85" s="18"/>
      <c r="U85" s="18"/>
      <c r="V85" s="86"/>
      <c r="W85" s="247">
        <f>F85+H85+J85+L85</f>
        <v>0</v>
      </c>
      <c r="X85" s="247">
        <f>G85+I85+K85+M85</f>
        <v>1</v>
      </c>
      <c r="Y85" s="248">
        <f t="shared" si="13"/>
        <v>1</v>
      </c>
      <c r="AA85" s="249"/>
      <c r="AB85" s="249"/>
    </row>
    <row r="86" spans="1:28" s="82" customFormat="1" ht="21">
      <c r="A86" s="86" t="s">
        <v>66</v>
      </c>
      <c r="B86" s="96"/>
      <c r="C86" s="86">
        <v>0</v>
      </c>
      <c r="D86" s="86">
        <v>0</v>
      </c>
      <c r="E86" s="86">
        <f t="shared" si="14"/>
        <v>0</v>
      </c>
      <c r="F86" s="245">
        <v>0</v>
      </c>
      <c r="G86" s="245">
        <v>0</v>
      </c>
      <c r="H86" s="245">
        <v>29</v>
      </c>
      <c r="I86" s="245">
        <v>24</v>
      </c>
      <c r="J86" s="245">
        <v>0</v>
      </c>
      <c r="K86" s="245">
        <v>0</v>
      </c>
      <c r="L86" s="245">
        <v>0</v>
      </c>
      <c r="M86" s="245">
        <v>0</v>
      </c>
      <c r="N86" s="96">
        <f t="shared" si="23"/>
        <v>29</v>
      </c>
      <c r="O86" s="96">
        <f t="shared" si="23"/>
        <v>24</v>
      </c>
      <c r="P86" s="86">
        <f t="shared" si="15"/>
        <v>53</v>
      </c>
      <c r="Q86" s="158" t="s">
        <v>133</v>
      </c>
      <c r="R86" s="30"/>
      <c r="S86" s="27"/>
      <c r="T86" s="18"/>
      <c r="U86" s="18"/>
      <c r="V86" s="86"/>
      <c r="W86" s="247">
        <f>F86+H86+J86+L86</f>
        <v>29</v>
      </c>
      <c r="X86" s="247">
        <f>G86+I86+K86+M86</f>
        <v>24</v>
      </c>
      <c r="Y86" s="248">
        <f t="shared" si="13"/>
        <v>53</v>
      </c>
      <c r="AA86" s="249"/>
      <c r="AB86" s="249"/>
    </row>
    <row r="87" spans="1:28" s="82" customFormat="1" ht="21">
      <c r="A87" s="86" t="s">
        <v>67</v>
      </c>
      <c r="B87" s="96"/>
      <c r="C87" s="86">
        <v>0</v>
      </c>
      <c r="D87" s="86">
        <v>0</v>
      </c>
      <c r="E87" s="86">
        <f t="shared" si="14"/>
        <v>0</v>
      </c>
      <c r="F87" s="245">
        <v>0</v>
      </c>
      <c r="G87" s="245">
        <v>0</v>
      </c>
      <c r="H87" s="245">
        <v>34</v>
      </c>
      <c r="I87" s="245">
        <v>37</v>
      </c>
      <c r="J87" s="245">
        <v>0</v>
      </c>
      <c r="K87" s="245">
        <v>0</v>
      </c>
      <c r="L87" s="245">
        <v>0</v>
      </c>
      <c r="M87" s="245">
        <v>0</v>
      </c>
      <c r="N87" s="96">
        <f t="shared" si="23"/>
        <v>34</v>
      </c>
      <c r="O87" s="96">
        <f t="shared" si="23"/>
        <v>37</v>
      </c>
      <c r="P87" s="86">
        <f t="shared" si="15"/>
        <v>71</v>
      </c>
      <c r="Q87" s="158" t="s">
        <v>133</v>
      </c>
      <c r="R87" s="30"/>
      <c r="S87" s="27"/>
      <c r="T87" s="18"/>
      <c r="U87" s="18"/>
      <c r="V87" s="86"/>
      <c r="W87" s="247">
        <f>F87+H87+J87+L87</f>
        <v>34</v>
      </c>
      <c r="X87" s="247">
        <f>G87+I87+K87+M87</f>
        <v>37</v>
      </c>
      <c r="Y87" s="248">
        <f t="shared" si="13"/>
        <v>71</v>
      </c>
      <c r="AA87" s="249" t="s">
        <v>133</v>
      </c>
      <c r="AB87" s="249"/>
    </row>
    <row r="88" spans="1:28" s="82" customFormat="1" ht="42">
      <c r="A88" s="94" t="s">
        <v>475</v>
      </c>
      <c r="B88" s="96" t="s">
        <v>133</v>
      </c>
      <c r="C88" s="86">
        <v>0</v>
      </c>
      <c r="D88" s="86">
        <v>0</v>
      </c>
      <c r="E88" s="86">
        <f t="shared" si="14"/>
        <v>0</v>
      </c>
      <c r="F88" s="86"/>
      <c r="G88" s="86"/>
      <c r="H88" s="86"/>
      <c r="I88" s="86"/>
      <c r="J88" s="86"/>
      <c r="K88" s="86"/>
      <c r="L88" s="86"/>
      <c r="M88" s="86"/>
      <c r="N88" s="96">
        <f t="shared" si="23"/>
        <v>0</v>
      </c>
      <c r="O88" s="96">
        <f t="shared" si="23"/>
        <v>0</v>
      </c>
      <c r="P88" s="86">
        <f t="shared" si="15"/>
        <v>0</v>
      </c>
      <c r="Q88" s="158" t="s">
        <v>133</v>
      </c>
      <c r="R88" s="30">
        <v>44200</v>
      </c>
      <c r="S88" s="21">
        <f>29100+39880+75301.65</f>
        <v>144281.65</v>
      </c>
      <c r="T88" s="18">
        <v>0</v>
      </c>
      <c r="U88" s="21">
        <f>S88+T88</f>
        <v>144281.65</v>
      </c>
      <c r="V88" s="86"/>
      <c r="W88" s="247">
        <f>F88+H88+J88+L88</f>
        <v>0</v>
      </c>
      <c r="X88" s="247">
        <f>G88+I88+K88+M88</f>
        <v>0</v>
      </c>
      <c r="Y88" s="248">
        <f t="shared" si="13"/>
        <v>0</v>
      </c>
      <c r="AA88" s="249">
        <v>223100</v>
      </c>
      <c r="AB88" s="249">
        <v>68980</v>
      </c>
    </row>
    <row r="89" spans="1:28" s="285" customFormat="1" ht="21">
      <c r="A89" s="279" t="s">
        <v>476</v>
      </c>
      <c r="B89" s="295">
        <v>30</v>
      </c>
      <c r="C89" s="279">
        <v>0</v>
      </c>
      <c r="D89" s="279">
        <v>0</v>
      </c>
      <c r="E89" s="279">
        <f t="shared" si="14"/>
        <v>0</v>
      </c>
      <c r="F89" s="280">
        <v>0</v>
      </c>
      <c r="G89" s="280">
        <v>0</v>
      </c>
      <c r="H89" s="280">
        <v>0</v>
      </c>
      <c r="I89" s="280">
        <v>0</v>
      </c>
      <c r="J89" s="280">
        <v>0</v>
      </c>
      <c r="K89" s="280">
        <v>0</v>
      </c>
      <c r="L89" s="280">
        <v>0</v>
      </c>
      <c r="M89" s="280">
        <v>0</v>
      </c>
      <c r="N89" s="295">
        <f t="shared" si="23"/>
        <v>0</v>
      </c>
      <c r="O89" s="295">
        <f t="shared" si="23"/>
        <v>0</v>
      </c>
      <c r="P89" s="279">
        <f t="shared" si="15"/>
        <v>0</v>
      </c>
      <c r="Q89" s="281">
        <f>P89*100/B89</f>
        <v>0</v>
      </c>
      <c r="R89" s="278"/>
      <c r="S89" s="282"/>
      <c r="T89" s="283"/>
      <c r="U89" s="283"/>
      <c r="V89" s="279"/>
      <c r="W89" s="247">
        <f>F89+H89+J89+L89</f>
        <v>0</v>
      </c>
      <c r="X89" s="247">
        <f>G89+I89+K89+M89</f>
        <v>0</v>
      </c>
      <c r="Y89" s="248">
        <f t="shared" si="13"/>
        <v>0</v>
      </c>
      <c r="AA89" s="286"/>
      <c r="AB89" s="288">
        <f>AB88-S88</f>
        <v>-75301.65</v>
      </c>
    </row>
    <row r="90" spans="1:28" s="82" customFormat="1" ht="42">
      <c r="A90" s="94" t="s">
        <v>477</v>
      </c>
      <c r="B90" s="96" t="s">
        <v>133</v>
      </c>
      <c r="C90" s="86">
        <v>0</v>
      </c>
      <c r="D90" s="86">
        <v>0</v>
      </c>
      <c r="E90" s="86">
        <f>C90+D90</f>
        <v>0</v>
      </c>
      <c r="F90" s="86"/>
      <c r="G90" s="86"/>
      <c r="H90" s="86"/>
      <c r="I90" s="86"/>
      <c r="J90" s="86"/>
      <c r="K90" s="86"/>
      <c r="L90" s="86"/>
      <c r="M90" s="86"/>
      <c r="N90" s="96">
        <f t="shared" si="23"/>
        <v>0</v>
      </c>
      <c r="O90" s="96">
        <f t="shared" si="23"/>
        <v>0</v>
      </c>
      <c r="P90" s="86">
        <f>N90+O90</f>
        <v>0</v>
      </c>
      <c r="Q90" s="158" t="s">
        <v>133</v>
      </c>
      <c r="R90" s="30">
        <v>47000</v>
      </c>
      <c r="S90" s="21">
        <v>47000</v>
      </c>
      <c r="T90" s="18">
        <v>0</v>
      </c>
      <c r="U90" s="21">
        <f>S90+T90</f>
        <v>47000</v>
      </c>
      <c r="V90" s="86"/>
      <c r="W90" s="247">
        <f>F90+H90+J90+L90</f>
        <v>0</v>
      </c>
      <c r="X90" s="247">
        <f>G90+I90+K90+M90</f>
        <v>0</v>
      </c>
      <c r="Y90" s="248">
        <f>W90+X90</f>
        <v>0</v>
      </c>
      <c r="AA90" s="249">
        <v>223100</v>
      </c>
      <c r="AB90" s="249">
        <v>68980</v>
      </c>
    </row>
    <row r="91" spans="1:28" s="285" customFormat="1" ht="21">
      <c r="A91" s="279" t="s">
        <v>478</v>
      </c>
      <c r="B91" s="295">
        <v>10</v>
      </c>
      <c r="C91" s="279">
        <v>0</v>
      </c>
      <c r="D91" s="279">
        <v>0</v>
      </c>
      <c r="E91" s="279">
        <f>C91+D91</f>
        <v>0</v>
      </c>
      <c r="F91" s="280">
        <v>0</v>
      </c>
      <c r="G91" s="280">
        <v>0</v>
      </c>
      <c r="H91" s="280">
        <v>2</v>
      </c>
      <c r="I91" s="280">
        <v>1</v>
      </c>
      <c r="J91" s="280">
        <v>4</v>
      </c>
      <c r="K91" s="280">
        <v>2</v>
      </c>
      <c r="L91" s="280">
        <v>0</v>
      </c>
      <c r="M91" s="280">
        <v>0</v>
      </c>
      <c r="N91" s="295">
        <f>C91+F91+H91+J91+L91</f>
        <v>6</v>
      </c>
      <c r="O91" s="295">
        <f>D91+G91+I91+K91+M91</f>
        <v>3</v>
      </c>
      <c r="P91" s="279">
        <f>N91+O91</f>
        <v>9</v>
      </c>
      <c r="Q91" s="281">
        <f>P91*100/B91</f>
        <v>90</v>
      </c>
      <c r="R91" s="278"/>
      <c r="S91" s="282"/>
      <c r="T91" s="283"/>
      <c r="U91" s="283"/>
      <c r="V91" s="279"/>
      <c r="W91" s="247">
        <f>F91+H91+J91+L91</f>
        <v>6</v>
      </c>
      <c r="X91" s="247">
        <f>G91+I91+K91+M91</f>
        <v>3</v>
      </c>
      <c r="Y91" s="248">
        <f>W91+X91</f>
        <v>9</v>
      </c>
      <c r="AA91" s="286"/>
      <c r="AB91" s="288">
        <f>AB90-S90</f>
        <v>21980</v>
      </c>
    </row>
  </sheetData>
  <sheetProtection/>
  <mergeCells count="21">
    <mergeCell ref="F5:G5"/>
    <mergeCell ref="H5:I5"/>
    <mergeCell ref="J5:K5"/>
    <mergeCell ref="L5:M5"/>
    <mergeCell ref="B7:V7"/>
    <mergeCell ref="Q4:Q6"/>
    <mergeCell ref="R4:R6"/>
    <mergeCell ref="S4:S6"/>
    <mergeCell ref="T4:T6"/>
    <mergeCell ref="U4:U6"/>
    <mergeCell ref="V4:V6"/>
    <mergeCell ref="A1:V1"/>
    <mergeCell ref="A2:V2"/>
    <mergeCell ref="A3:U3"/>
    <mergeCell ref="A4:A6"/>
    <mergeCell ref="B4:B6"/>
    <mergeCell ref="C4:D5"/>
    <mergeCell ref="E4:E5"/>
    <mergeCell ref="F4:M4"/>
    <mergeCell ref="N4:O5"/>
    <mergeCell ref="P4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7 V.3</dc:creator>
  <cp:keywords/>
  <dc:description/>
  <cp:lastModifiedBy>Windows User</cp:lastModifiedBy>
  <dcterms:created xsi:type="dcterms:W3CDTF">2014-11-27T04:34:52Z</dcterms:created>
  <dcterms:modified xsi:type="dcterms:W3CDTF">2015-02-17T03:50:16Z</dcterms:modified>
  <cp:category/>
  <cp:version/>
  <cp:contentType/>
  <cp:contentStatus/>
</cp:coreProperties>
</file>