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08" firstSheet="2" activeTab="7"/>
  </bookViews>
  <sheets>
    <sheet name="1.ย่านตาขาว" sheetId="1" r:id="rId1"/>
    <sheet name="2.วังวิเศษ" sheetId="2" r:id="rId2"/>
    <sheet name="3.ปะเหลียน" sheetId="3" r:id="rId3"/>
    <sheet name="4.กันตัง" sheetId="4" r:id="rId4"/>
    <sheet name="5.หาดสำราญ" sheetId="5" r:id="rId5"/>
    <sheet name="6.ห้วยยอด" sheetId="6" r:id="rId6"/>
    <sheet name="7.นาโยง" sheetId="7" r:id="rId7"/>
    <sheet name="8.เมือง" sheetId="8" r:id="rId8"/>
  </sheets>
  <definedNames/>
  <calcPr fullCalcOnLoad="1"/>
</workbook>
</file>

<file path=xl/sharedStrings.xml><?xml version="1.0" encoding="utf-8"?>
<sst xmlns="http://schemas.openxmlformats.org/spreadsheetml/2006/main" count="1349" uniqueCount="589">
  <si>
    <t>สรุปผลการดำเนินงานตามกิจกรรม / โครงการ ประจำปีงบประมาณ 2558</t>
  </si>
  <si>
    <t>ประจำเดือน มกราคม  พ.ศ. 2558</t>
  </si>
  <si>
    <t xml:space="preserve">              ศูนย์ กศน.อำเภอ ย่านตาขาว</t>
  </si>
  <si>
    <t>กิจกรรม / โครงการ</t>
  </si>
  <si>
    <t>เป้าหมายทั้งปี (คน/เล่ม)</t>
  </si>
  <si>
    <t xml:space="preserve">ผลการดำเนินงานที่ผ่านมา    </t>
  </si>
  <si>
    <t xml:space="preserve">ผลการดำเนินการเดือนนี้      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</si>
  <si>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</si>
  <si>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</si>
  <si>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</si>
  <si>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</si>
  <si>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</si>
  <si>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</si>
  <si>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</si>
  <si>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</si>
  <si>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</si>
  <si>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</si>
  <si>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</si>
  <si>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>ช</t>
  </si>
  <si>
    <t>ญ</t>
  </si>
  <si>
    <t xml:space="preserve">รวม    </t>
  </si>
  <si>
    <t>รวม</t>
  </si>
  <si>
    <t>แผนงาน : ขยายโอกาสและพัฒนาคุณภาพการศึกษา</t>
  </si>
  <si>
    <t>ผลผลิตที่ 4 การศึกษานอกระบบ</t>
  </si>
  <si>
    <t xml:space="preserve"> 1. ส่งเสริมการรู้หนังสือ</t>
  </si>
  <si>
    <t>2.ศูนย์ฝึกอาชีพชุมชนจัดสรรตาม กศน.ตำบล</t>
  </si>
  <si>
    <t xml:space="preserve">    (2ไตรมาศ)</t>
  </si>
  <si>
    <t xml:space="preserve">    - ศูนย์ฝึกอาชีพชุมชน "หนี่งคน หนึ่งอาชีพ"</t>
  </si>
  <si>
    <t xml:space="preserve"> 3. พัฒนาทักษะชีวิต</t>
  </si>
  <si>
    <t xml:space="preserve"> 4. พัฒนาสังคมและชุมชน</t>
  </si>
  <si>
    <t xml:space="preserve">       - โครงการปลูกป่าชายเลน</t>
  </si>
  <si>
    <t xml:space="preserve"> 5. เศรษฐกิจพอเพียง</t>
  </si>
  <si>
    <t xml:space="preserve"> 6. พัฒนาคุณภาพชีวิตผู้สูงอายุ</t>
  </si>
  <si>
    <t xml:space="preserve"> 7. พัฒนาคุณภาพชีวิตคนพิการ</t>
  </si>
  <si>
    <t xml:space="preserve">     - กิจกรรมจัดการเรียนการสอนคนพิการ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</si>
  <si>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</si>
  <si>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</si>
  <si>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</si>
  <si>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</si>
  <si>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</si>
  <si>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</si>
  <si>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</si>
  <si>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</si>
  <si>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</si>
  <si>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</si>
  <si>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</si>
  <si>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ผลผลิตที่ 5  การศึกษาตามอัธยาศัย</t>
  </si>
  <si>
    <t xml:space="preserve"> 1. จำนวนผู้รับบริการการใช้ห้องสมุด</t>
  </si>
  <si>
    <t xml:space="preserve"> 2. จำนวนสมาชิกห้องสมุดรวม</t>
  </si>
  <si>
    <t xml:space="preserve"> 3. จำนวนผู้เข้าร่วมกิจกรรมส่งเสริมการอ่าน</t>
  </si>
  <si>
    <t xml:space="preserve">    3.1 ส่งเสริมการอ่านโดยรถโมบาย</t>
  </si>
  <si>
    <t xml:space="preserve">    3.2 บ้านหนังสืออัจฉริยะ</t>
  </si>
  <si>
    <t xml:space="preserve">    3.3 มุมส่งเสริมการอ่านในสถานประกอบการและสถานที่ราชการ</t>
  </si>
  <si>
    <t xml:space="preserve"> 4. จัดกิจกรรมการศึกษาตามอัธยาศัยใน กศน.ตำบล</t>
  </si>
  <si>
    <t xml:space="preserve">   4.1 ผู้ใช้บริการใน กศน.ตำบล</t>
  </si>
  <si>
    <t xml:space="preserve">   4.2  ผู้ใช้บริการส่งเสริมการอ่านใน กศน.ตำบล</t>
  </si>
  <si>
    <t xml:space="preserve">   4.3  ผู้ใช้บริการมุมส่งเสริมการอ่านในหน่วยงานราชการและสถานประกอบการ</t>
  </si>
  <si>
    <t>5. จัดกิจกรรมบ้านหนังสืออัจฉริยะ</t>
  </si>
  <si>
    <t xml:space="preserve">  5.1 ผู้ใช้บริการในบ้านหนังสืออัจฉริยะ</t>
  </si>
  <si>
    <t xml:space="preserve">  5.2 …………………………………………………………………….</t>
  </si>
  <si>
    <t>แผนสนับสนุนจัดการศึกษาขั้นพื้นฐาน 15 ปี</t>
  </si>
  <si>
    <t xml:space="preserve">  1. จำนวนผู้ได้รับหนังสือเรียน</t>
  </si>
  <si>
    <t xml:space="preserve">  2. ค่าจ้างซื้อหนังสือเรียน</t>
  </si>
  <si>
    <t xml:space="preserve">  3. พัฒนาคุณภาพผู้เรียน</t>
  </si>
  <si>
    <t xml:space="preserve">      โครงการเสริมสร้างค่านิยมหลัก 12 ประการของคนไทย</t>
  </si>
  <si>
    <t xml:space="preserve">    โครงการอบรมอาสายุวกาชาด หลักสูตรพื้นฐานยุวกาชาด</t>
  </si>
  <si>
    <t xml:space="preserve"> 4. จำนวนนักศึกษาหลักสูตรการศึกษาขั้นพื้นฐาน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</si>
  <si>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</si>
  <si>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</si>
  <si>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</si>
  <si>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 xml:space="preserve">  5. จำนวนนักศึกษาที่จบหลักสูตรการศึกษาขั้นพื้นฐาน</t>
  </si>
  <si>
    <t xml:space="preserve"> 6. การประเมินเทียบระดับการศึกษาขั้นพื้นฐาน(ปกติ)</t>
  </si>
  <si>
    <t xml:space="preserve"> 7. การประเมินเทียบระดับการศึกษาในระดับสูงสุดของการศึกษาขั้นพื้นฐาน</t>
  </si>
  <si>
    <t>8. จำนวนผู้จบเทียบระดับการศึกษาในระดับสูงสุดของการศึกษาขั้นพื้นฐาน</t>
  </si>
  <si>
    <t xml:space="preserve">   3.3 ลูกเสือชาวบ้าน</t>
  </si>
  <si>
    <t>ประจำเดือน มกราคม   พ.ศ.2557</t>
  </si>
  <si>
    <t>ศูนย์ กศน.อำเภอ วังวิเศษ</t>
  </si>
  <si>
    <t xml:space="preserve">รวมผลการดำเนินงาน     ที่ผ่านมา    </t>
  </si>
  <si>
    <t xml:space="preserve"> 1. ส่งเสริมการรู้หนังสือ 13,750</t>
  </si>
  <si>
    <t>ศูนย์ฝึกอาชีพชุมชน145800</t>
  </si>
  <si>
    <t xml:space="preserve">    2.1.เบิกค่าวัสดุช่างปูกระเบื้อง                    (กศน.ตำบลท่าสะบ้า)</t>
  </si>
  <si>
    <t>2.2 หลักสูตรการทำเหล็กตัด(กศน.อ่าวตง)</t>
  </si>
  <si>
    <t xml:space="preserve">   </t>
  </si>
  <si>
    <t xml:space="preserve"> 3. พัฒนาทักษะชีวิต 10,120 บาท</t>
  </si>
  <si>
    <t xml:space="preserve">   3.1 ..............................................................................</t>
  </si>
  <si>
    <t xml:space="preserve">   3.2 ..............................................................................</t>
  </si>
  <si>
    <t xml:space="preserve"> 4. พัฒนาสังคมและชุมชน 45,000 บาท</t>
  </si>
  <si>
    <t xml:space="preserve">    4.1 .............................................................................</t>
  </si>
  <si>
    <t xml:space="preserve">    4.2 .............................................................................</t>
  </si>
  <si>
    <t xml:space="preserve"> 5. เศรษฐกิจพอเพียง 20,000 บาท</t>
  </si>
  <si>
    <t>5.1 การปลูกผักสวนครัว</t>
  </si>
  <si>
    <t>5.2การปลูกไผ่ตงลืมแล้ง</t>
  </si>
  <si>
    <t>5.3 การเลี้ยงปลาดุก</t>
  </si>
  <si>
    <t>1. จำนวนผู้รับบริการการใช้ห้องสมุด</t>
  </si>
  <si>
    <t>-</t>
  </si>
  <si>
    <t>2. จำนวนสมาชิกห้องสมุด</t>
  </si>
  <si>
    <t>3. จำนวนผู้เข้าร่วมกิจกรรมส่งเสริมการอ่าน</t>
  </si>
  <si>
    <t>3.1 กิจกรรมวันเด็กแห่งชาติ</t>
  </si>
  <si>
    <t>- กิจกรรมส่งเสริมการอ่าน (รถห้องสมุดเคลื่อนที่ ) ตอบคำถามได้รางวัล</t>
  </si>
  <si>
    <t>- กิจกรรมฝึกทักษะ( จิตกรน้อย)</t>
  </si>
  <si>
    <t>- กิจกกรรมนันทนาการ</t>
  </si>
  <si>
    <t xml:space="preserve">- กิจกรรมสาธิตการทำเฉ๋าก๋วยเห็ดหูหนู </t>
  </si>
  <si>
    <t>3.2 กิจกรรมส่งเสริมการอ่านศูนย์พัฒนาเด็กเล็กบ้านยูงงาม (รถห้องสมุดเคลื่อนที่)</t>
  </si>
  <si>
    <t>3.4  บริการอินเตอร์เน็ต</t>
  </si>
  <si>
    <t>3.5 แนะนำหนังสือน่าอ่าน</t>
  </si>
  <si>
    <t>3.6 กิจกรรมส่งเสริมการเรียนรู้ ( การรับชมโทรทัศน์เพื่อการศึกษา (ETV)</t>
  </si>
  <si>
    <t>4. จัดกิจกรรมการศึกษาตามอัธยาศัยใน กศน.ตำบล</t>
  </si>
  <si>
    <t>4.1 ผู้รับบริการบ้านหนังสืออัจฉริยะ กศน.ตำบลเขาวิเศษ</t>
  </si>
  <si>
    <t>4.2 ผู้รับบริการบ้านหนังสืออัจฉริยะ กศน.ตำบลท่าสะบ้า</t>
  </si>
  <si>
    <t>4.3 ผู้รับบริการบ้านหนังสืออัจฉริยะ กศน.ตำบลวังมะปราง</t>
  </si>
  <si>
    <t>4.4 ผู้รับบริการบ้านหนังสืออัจฉริยะ กศน.ตำบลวังมะปรางเหนือ</t>
  </si>
  <si>
    <t>4.5 ผู้รับบริการบ้านหนังสืออัจฉริยะ กศน.ตำบลอ่าวตง</t>
  </si>
  <si>
    <t>4.6 ผู้รับบริการบ้านหนังสืออัจฉริยะ ศรช.ตำบลวังมะปรางเหนือ</t>
  </si>
  <si>
    <t xml:space="preserve">  5.1 ……………………………………………………………….,….</t>
  </si>
  <si>
    <t xml:space="preserve">      3.1 ...............................................................................</t>
  </si>
  <si>
    <t xml:space="preserve">      3.2 ...............................................................................</t>
  </si>
  <si>
    <t>ประจำเดือน มกราคม  2558</t>
  </si>
  <si>
    <t>ศูนย์ กศน.อำเภอ ปะเหลียน</t>
  </si>
  <si>
    <t>ศูนย์ฝึกอาชีพชุมชน</t>
  </si>
  <si>
    <t>1. โครงการหนึ่งคนหนึ่งอาชีพ</t>
  </si>
  <si>
    <t>การทำขนมอบ  หลักสูตร 27 ชม. ต.สุโสะ</t>
  </si>
  <si>
    <t>การเพาะเห็ดนางฟ้า หลักสูตร  15 ชม. ต.ท่าพญา</t>
  </si>
  <si>
    <t>การเลี้ยงปลาดุก  หลักสูตร  15  ชม. ต.ปะเหลียน</t>
  </si>
  <si>
    <t>การปลูกผักเกษตรอินทรีย์  ต.ท่าข้าม</t>
  </si>
  <si>
    <t>การทำขนมเบเกอรี่  หลักสูตร 24 ชม. ต.ลิพัง</t>
  </si>
  <si>
    <t>การทำขนมไทย  หลักสูตร  21 ชม. ต.บ้านนา</t>
  </si>
  <si>
    <t>การขยายพันธุ์พืชโดยการติดตา ,การตอน ต.ทุ่งยาว</t>
  </si>
  <si>
    <t>การทำผ้าบาติก  หลักสูตร 27 ชม. ต.แหลมสอม</t>
  </si>
  <si>
    <t>การเลี้ยงหอยแมลงภู่ในกระชัง หลักสูตร 30 ชม ต.เกาะสุกร</t>
  </si>
  <si>
    <t>การนวดฝ่าเท้า  หลักสูตร  15 ชม. ต.บางด้วน</t>
  </si>
  <si>
    <t>โครงการพัฒนาอาชีพ</t>
  </si>
  <si>
    <t>3.1  อบรมให้ความรู้เรื่องการวางแผนครอบครัว ต.ท่าพญา</t>
  </si>
  <si>
    <t>3.2 อบรมให้ความรู้และรณรงค์โรคไข้เลือดออก  ต.บางด้วน</t>
  </si>
  <si>
    <t>3.3 อบรมให้ความรู้โรคติดต่อในกลุ่มประเทศอาเซียน ต.บ้านนา</t>
  </si>
  <si>
    <t xml:space="preserve"> 2. จำนวนสมาชิกห้องสมุด</t>
  </si>
  <si>
    <t xml:space="preserve">    3.1 ค่า ซื้อหนังสือ สื่อ สำหรับห้องสมุด</t>
  </si>
  <si>
    <t xml:space="preserve">    3.2 ค่าหนังสือพิมพ์ห้องสมุด</t>
  </si>
  <si>
    <t xml:space="preserve">    3.2 ค่าวารสาร ห้องสมุด</t>
  </si>
  <si>
    <t xml:space="preserve">   4.1 ค่าหนังสือพิมพ์ กศน.ตำบล/ค่าวารสาร/ค่านิตยสาร</t>
  </si>
  <si>
    <t xml:space="preserve">   4.2 ค่าสื่อ กศน.ตำบล</t>
  </si>
  <si>
    <t xml:space="preserve">   4.3 ผู้รับบริการ กศน.ตำบล</t>
  </si>
  <si>
    <t xml:space="preserve">   5.1 ค่าหนังสือพิมพ์ กศน.ตำบล/ค่าวารสาร/ค่านิตยสาร</t>
  </si>
  <si>
    <t xml:space="preserve">  5.2 ผู้รับบริการบ้านหนังสืออัจฉริยะ</t>
  </si>
  <si>
    <t xml:space="preserve">      3.1................................................................................</t>
  </si>
  <si>
    <t>ประจำเดือน   มกราคม   พ.ศ.  2558</t>
  </si>
  <si>
    <t>ศูนย์ กศน.อำเภอกันตัง</t>
  </si>
  <si>
    <t xml:space="preserve">รวมผลการดำเนินงาน ที่ผ่านมา    </t>
  </si>
  <si>
    <t xml:space="preserve">    รวม    </t>
  </si>
  <si>
    <t xml:space="preserve"> 2. ศูนย์ฝึกอาชีพชุมชน</t>
  </si>
  <si>
    <t>กศน.ตำบลกันตัง</t>
  </si>
  <si>
    <t xml:space="preserve">  1. การซ่อมแซมและดัดแปลงรูปทรงเสื้อผ้า</t>
  </si>
  <si>
    <t xml:space="preserve">  2. การดูแลผู้สูงอายุเบื้องต้น</t>
  </si>
  <si>
    <t xml:space="preserve">  3. การซ่อมกระเป๋า</t>
  </si>
  <si>
    <t>กศน.ตำบลควนธานี</t>
  </si>
  <si>
    <t xml:space="preserve">  1. การเลี้ยงไก่พื้นเมือง</t>
  </si>
  <si>
    <t xml:space="preserve">  2. การปลูกผักพืชผักเกษตรอินทรีย์ธรรมชาติ</t>
  </si>
  <si>
    <t xml:space="preserve">  3. การทำปุ๋ยชีวภาพ</t>
  </si>
  <si>
    <t>กศน.ตำบลบางหมาก</t>
  </si>
  <si>
    <t xml:space="preserve">  2. การทำผ้าบาติก</t>
  </si>
  <si>
    <t xml:space="preserve">  3. การเพาะเห็ดนางฟ้า-นางรม</t>
  </si>
  <si>
    <t xml:space="preserve">  4. การทำปุ๋ยชีวภาพ</t>
  </si>
  <si>
    <t xml:space="preserve"> </t>
  </si>
  <si>
    <t>กศน.ตำบลบางเป้า</t>
  </si>
  <si>
    <t xml:space="preserve">  1. การทำธุรกิจขนมไทย</t>
  </si>
  <si>
    <t xml:space="preserve">  2. การทำหรอบรูปวิทยาศาสตร์</t>
  </si>
  <si>
    <t xml:space="preserve">  3. การปลูกพืชผักเกษตรอินทรีย์</t>
  </si>
  <si>
    <t>กศน.ตำบลวังวน</t>
  </si>
  <si>
    <t xml:space="preserve">  1. การทำจักสานก้านจาก</t>
  </si>
  <si>
    <r>
      <t xml:space="preserve">  </t>
    </r>
    <r>
      <rPr>
        <sz val="16"/>
        <rFont val="TH SarabunPSK"/>
        <family val="2"/>
      </rPr>
      <t>2. การประดิษฐ์และแปรรูปกระดาษจาก</t>
    </r>
  </si>
  <si>
    <t xml:space="preserve">  3. การประดิษฐ์และแปรรูปกระดาษจาก</t>
  </si>
  <si>
    <t xml:space="preserve">  4. การเลี้ยงไก่พื้นเมือง</t>
  </si>
  <si>
    <t>กศน.ตำบลกันตังใต้</t>
  </si>
  <si>
    <r>
      <t xml:space="preserve">  </t>
    </r>
    <r>
      <rPr>
        <sz val="16"/>
        <rFont val="TH SarabunPSK"/>
        <family val="2"/>
      </rPr>
      <t>1. การเพาะเห็ดนางฟ้า-นางรม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</si>
  <si>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การเลี้ยงไก่พื้นเมือง</t>
    </r>
  </si>
  <si>
    <t xml:space="preserve">  3. การทำธุรกิจขนมไทย</t>
  </si>
  <si>
    <t>กศน.ตำบลโคกยาง</t>
  </si>
  <si>
    <t xml:space="preserve">  2. การเพาะเห็ดนางฟ้า-นางรม</t>
  </si>
  <si>
    <t xml:space="preserve">  3. การเลี้ยงไก่พื้นเมือง</t>
  </si>
  <si>
    <t>กศน.ตำบลคลองลุ</t>
  </si>
  <si>
    <t xml:space="preserve">  1. การเพาะเห็ดนางฟ้า-นางรม</t>
  </si>
  <si>
    <t xml:space="preserve">  2. การเลี้ยงปลาในกระชัง</t>
  </si>
  <si>
    <t>กศน.ตำบลย่านซื่อ</t>
  </si>
  <si>
    <t xml:space="preserve">  2. การทำธุรกิจขนมไทย</t>
  </si>
  <si>
    <t>กศน.ตำบลบ่อน้ำร้อน</t>
  </si>
  <si>
    <t xml:space="preserve">  2. การทำปุ๋ยชีวภาพ</t>
  </si>
  <si>
    <t xml:space="preserve">  3. การเลี้ยงปลาดุกในบ่อพลาสติก</t>
  </si>
  <si>
    <t>กศน.ตำบลบางสัก</t>
  </si>
  <si>
    <t xml:space="preserve">  2. การเลี้ยงปลาดุกในบ่อพลาสติก</t>
  </si>
  <si>
    <t>กศน.ตำบลนาเกลือ</t>
  </si>
  <si>
    <t xml:space="preserve">  2. การเลี้ยงไก่พื้นเมือง</t>
  </si>
  <si>
    <t>กศน.ตำบลเกาะลิบง</t>
  </si>
  <si>
    <t xml:space="preserve">  1. การปูกระเบื้อง</t>
  </si>
  <si>
    <t xml:space="preserve">  3. การแปรรูปอาหารทะเล</t>
  </si>
  <si>
    <t>กศน.ตำบคลองชีล้อม</t>
  </si>
  <si>
    <t xml:space="preserve">  4. การเพาะเห็ดนางฟ้า-นางรม</t>
  </si>
  <si>
    <t>ศรช.บ้านควนทองสีห์</t>
  </si>
  <si>
    <t xml:space="preserve">  2. การทำกรอบรูปวิทยาศาสตร์</t>
  </si>
  <si>
    <t>ศรช.บ้านเกาะมุกด์</t>
  </si>
  <si>
    <t xml:space="preserve">  1. การส่งเสริมสุขภาพผู้สูงอายุ</t>
  </si>
  <si>
    <t xml:space="preserve">  2. อบรมเยาวชนรุ่นใหม่ป้องกันยาเสพติด</t>
  </si>
  <si>
    <t xml:space="preserve">  1. อบรมการดูแลผู้สูงอายุและการอยู่ร่วมกับผู้สูงอายุ</t>
  </si>
  <si>
    <t xml:space="preserve">  2. อบรมการให้ความรู้เรื่องยาเสพติด</t>
  </si>
  <si>
    <t xml:space="preserve">  1. การสร้างภูมิคุ้มกันและป้องกันยาเสพติด</t>
  </si>
  <si>
    <t xml:space="preserve">  2. การอนุรักษืพลังงานและสิ่งแวดล้อม</t>
  </si>
  <si>
    <t xml:space="preserve">  3. การดูแลส่งเสริมสุขภาพจิตของตนเองและผู้สูงอายุ</t>
  </si>
  <si>
    <t xml:space="preserve">  1. การดูแลส่งเสริมสุขภาพจิตของตนเองและผู้สูงอายุ</t>
  </si>
  <si>
    <r>
      <t xml:space="preserve">  </t>
    </r>
    <r>
      <rPr>
        <sz val="16"/>
        <rFont val="TH SarabunPSK"/>
        <family val="2"/>
      </rPr>
      <t>2. อบรมการป้องกันและแก้ปัญหายาเสพติด</t>
    </r>
  </si>
  <si>
    <t xml:space="preserve">  3. กิจกรรมอนุรักษ์ป่าชายเลน</t>
  </si>
  <si>
    <r>
      <t xml:space="preserve">  </t>
    </r>
    <r>
      <rPr>
        <sz val="16"/>
        <rFont val="TH SarabunPSK"/>
        <family val="2"/>
      </rPr>
      <t>1. กิจกรรมวันเด็กแห่งชาติ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</si>
  <si>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กิจกรรมกีฬาต้านยาเสพติด</t>
    </r>
  </si>
  <si>
    <t xml:space="preserve">  3. กิจกรรมส่งเสริมและดูแลผู้สูงอายุ</t>
  </si>
  <si>
    <t xml:space="preserve">  2. การส่งเสริมประชาธิปไตย</t>
  </si>
  <si>
    <t xml:space="preserve">  1. กิจกรรมให้ความรู้เรื่องยาเสพติด</t>
  </si>
  <si>
    <t xml:space="preserve">  2. อบรมให้ความรู้ สุขภาพอนามัยให้เยาวชน</t>
  </si>
  <si>
    <t xml:space="preserve">  1. อบรมป้องกันยาเสพติด</t>
  </si>
  <si>
    <t xml:space="preserve">  2. อบรมผู้สูงอายุ</t>
  </si>
  <si>
    <t xml:space="preserve">  3. อบรมทักษะการเล่นตะกร้อ</t>
  </si>
  <si>
    <t xml:space="preserve">  1. ส่งเสริมวัยรุ่นยุคใหม่ไม่ท้องก่อนวัย</t>
  </si>
  <si>
    <t xml:space="preserve">  1. กิจกรรมการตรวจสุขภาพและการดูแลผู้สูงอายุ</t>
  </si>
  <si>
    <t xml:space="preserve">  2. กิจกรรมการสร้างภูมิคุ้มกันและการป้องกันยาเสพติด</t>
  </si>
  <si>
    <t xml:space="preserve">  2. กิจกรรมอบรมพัฒนาคุณภาพเด็กและครอบครัว</t>
  </si>
  <si>
    <t xml:space="preserve">  2. ให้ความรู้เรื่องยาเสพติด</t>
  </si>
  <si>
    <t xml:space="preserve">  2. การอนุรักษ์พลังงานและสิ่งแวดล้อม</t>
  </si>
  <si>
    <t xml:space="preserve">  3. การดูแลส่งเสริมสุขภาพผู้สูงอายุ</t>
  </si>
  <si>
    <t xml:space="preserve">  1. กิจกรรมรักษ์พลังงานและสิ่งแวดล้อม</t>
  </si>
  <si>
    <t xml:space="preserve">  2. อบรมการเสริมสร้างค่านิยมหลัก 12 ประการ</t>
  </si>
  <si>
    <t xml:space="preserve">  3. การส่งเสริมประเพณีและวัฒนธรรม</t>
  </si>
  <si>
    <t xml:space="preserve">  1. อบรมการส่งเสริมคุณธรรมค่านิยมหลัก 12 ประการ</t>
  </si>
  <si>
    <t xml:space="preserve">  3. การศึกษาดูงานแหล่งเรียนรู้ในกลุ่มผู้สูงอายุ</t>
  </si>
  <si>
    <t xml:space="preserve">  4. การทำผ้ามัดย้อม</t>
  </si>
  <si>
    <t xml:space="preserve">  5. การทำดอกไม้จากกระดาษจาก</t>
  </si>
  <si>
    <t xml:space="preserve">  1. การส่งเสริมคุณธรรมค่านิยมหลัก 12 ประการ</t>
  </si>
  <si>
    <t xml:space="preserve">  2. อบรมการดูแลสุขภาพกายจิตให้กับเยาวชนและประชาชน</t>
  </si>
  <si>
    <t xml:space="preserve">  3. กิจกรรมแสดงออกความจงรักภักดีและพัฒนาชุมชน</t>
  </si>
  <si>
    <t xml:space="preserve">  1. ส่งเสริมคุณธรรม จริยธรรม ค่านิยม 12 ประการ</t>
  </si>
  <si>
    <r>
      <t xml:space="preserve">  </t>
    </r>
    <r>
      <rPr>
        <sz val="16"/>
        <rFont val="TH SarabunPSK"/>
        <family val="2"/>
      </rPr>
      <t>2. การแปรรูปกระดาษจาก</t>
    </r>
  </si>
  <si>
    <t xml:space="preserve">  3. กิจกรรมแสดงความภักดีและพัฒนาชุมชนตำบลวังวน</t>
  </si>
  <si>
    <r>
      <t xml:space="preserve">  </t>
    </r>
    <r>
      <rPr>
        <sz val="16"/>
        <rFont val="TH SarabunPSK"/>
        <family val="2"/>
      </rPr>
      <t>1. กิจกรรมแสดงความภักดีและพัฒนาชุมชนตำบลกันตังใต้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</si>
  <si>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ส่งเสริมคุณธรรม จริยธรรม ค่านิยม 12 ประการ</t>
    </r>
  </si>
  <si>
    <t xml:space="preserve">  1. การทำผ้าบาติก</t>
  </si>
  <si>
    <t xml:space="preserve">  2. ส่งเสริมคุณธรรม จริยธรรม ค่านิยม 12 ประการ</t>
  </si>
  <si>
    <t xml:space="preserve">  3. การทำหมี่ทรงเครื่อง</t>
  </si>
  <si>
    <t xml:space="preserve">  2. การสร้างเสริมคุณธรรม ค่านิยม 12 ประการ</t>
  </si>
  <si>
    <t xml:space="preserve">  3. อบรมการทำผ้าบาติก</t>
  </si>
  <si>
    <t xml:space="preserve">  2. การอนุรักษ์วัฒนธรรมประเพณี และกิจกรรมวันสำคัญฯ</t>
  </si>
  <si>
    <t xml:space="preserve">  1. จัดกิจกรรมเสวนาคุณธรรม 12 ประการ</t>
  </si>
  <si>
    <t xml:space="preserve">  2. จัดสอนการทำดอกไม้ใบเตย</t>
  </si>
  <si>
    <t xml:space="preserve">  1. กิจกรรมอบรมผู้สูงอายุ</t>
  </si>
  <si>
    <t xml:space="preserve">  1. อบรมความรู้เรื่องภาษาอังกฤษเพื่อการสื่อสาร</t>
  </si>
  <si>
    <t xml:space="preserve">  1. อบรมร่วมใจแสดงความจงรักภักดีฯ</t>
  </si>
  <si>
    <t xml:space="preserve">  3. กิจกรรมมัคคุเทศน์น้อย</t>
  </si>
  <si>
    <t xml:space="preserve">  4. กิจกรรมวันสำคัญทางศาสนา</t>
  </si>
  <si>
    <t xml:space="preserve">  2. กิจกรรมแสดงความจงรักภักดีฯ</t>
  </si>
  <si>
    <t xml:space="preserve">  3. กิจกรรมแสดงความภักดีและพัฒนาชุมชน</t>
  </si>
  <si>
    <t xml:space="preserve">  1. อบรมมัคคุเทศน์</t>
  </si>
  <si>
    <t xml:space="preserve">  3. อบรมการดูแลสุขภาพกายจิตให้เยาวชนและประชาชน</t>
  </si>
  <si>
    <t xml:space="preserve">  4. กิจกรรมแสดงความจงรักภักดีและพัฒนาชุมชน</t>
  </si>
  <si>
    <t xml:space="preserve">  1. พัฒนาแหล่งเรียนรู้ตามหลักปรัชญาเศรษฐกิจพอเพียง</t>
  </si>
  <si>
    <t xml:space="preserve">  2. อบรมบัญชีรายรับ-รายจ่าย</t>
  </si>
  <si>
    <t xml:space="preserve">  3. บ้านสวยด้วยพืชปลอดสารพิษ</t>
  </si>
  <si>
    <t xml:space="preserve">  4. อบรมหลักสูตรปรัชญาของเศรษฐกิจพอเพียงในครัวเรือน</t>
  </si>
  <si>
    <t xml:space="preserve">  1. การทำปุ๋ยน้ำหมักชีวภาพ</t>
  </si>
  <si>
    <t xml:space="preserve">  3. อบรมการปลูกผักปลอดสารพิษ</t>
  </si>
  <si>
    <t xml:space="preserve">  4. ศึกษาดูงานแหล่งเรียนรู้เศรษฐกิจพอเพียง</t>
  </si>
  <si>
    <t xml:space="preserve">  1. อบรมบัญชีครัวเรือน</t>
  </si>
  <si>
    <t xml:space="preserve">  2. การปลูกผักปลอดสารพิษ</t>
  </si>
  <si>
    <t xml:space="preserve">  3. ศึกษาดูงานแหล่งเรียนรู้เศรษฐกิจพอเพียง</t>
  </si>
  <si>
    <t xml:space="preserve">  1. การปลูกผักปลอดสารพิษ</t>
  </si>
  <si>
    <r>
      <t xml:space="preserve">  </t>
    </r>
    <r>
      <rPr>
        <sz val="16"/>
        <rFont val="TH SarabunPSK"/>
        <family val="2"/>
      </rPr>
      <t>2. การอบรมบัญชีรายรับรายจ่าย</t>
    </r>
  </si>
  <si>
    <r>
      <t xml:space="preserve">  </t>
    </r>
    <r>
      <rPr>
        <sz val="16"/>
        <rFont val="TH SarabunPSK"/>
        <family val="2"/>
      </rPr>
      <t>1. ศึกษาดูงานแหล่งเรียนรู้เศรษฐกิจพอเพียง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</si>
  <si>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อบรมบัญชีครัวเรือน</t>
    </r>
  </si>
  <si>
    <t xml:space="preserve">  3. การปลูกผักปลอดสารพิษ</t>
  </si>
  <si>
    <t xml:space="preserve">  2. การทำบัญชีครัวเรือน</t>
  </si>
  <si>
    <t xml:space="preserve">  1. ศึกษาดูงานแหล่งเรียนรู้เศรษฐกิจพอเพียง</t>
  </si>
  <si>
    <t xml:space="preserve">  2. การทำปุ๋ยหมักชีวภาพ</t>
  </si>
  <si>
    <t xml:space="preserve">  3. การทำบัญชีรายรับ รายจ่าย</t>
  </si>
  <si>
    <t xml:space="preserve">  2. อบรมบัญชีครัวเรือน</t>
  </si>
  <si>
    <t xml:space="preserve">  1. การปลูกผักสวนครัวรั้วกินได้</t>
  </si>
  <si>
    <t xml:space="preserve">  2. ปลูกผักปลอดสารพิษ</t>
  </si>
  <si>
    <t xml:space="preserve">  3. อบรมบัยชีครัวเรือน</t>
  </si>
  <si>
    <t xml:space="preserve">  1. กิจกรรมจัดทำกระชังหรือธนาคารปูมาไข่นอกกระดอง</t>
  </si>
  <si>
    <t xml:space="preserve">  3. อบรมบัญชีครัวเรือน</t>
  </si>
  <si>
    <t xml:space="preserve">    3.1 ห้องสมุดเคลื่อนที่</t>
  </si>
  <si>
    <t xml:space="preserve">    3.2 ความรู้สู่ประตูบ้าน</t>
  </si>
  <si>
    <t xml:space="preserve">    3.3 บริการอินเทอร์เน็ต</t>
  </si>
  <si>
    <t xml:space="preserve">  1. จัดนิทรรศการวันสำคัญ</t>
  </si>
  <si>
    <t xml:space="preserve">  2. ส่งเสริมความรู้สู่ประตูอาเซียน</t>
  </si>
  <si>
    <t xml:space="preserve">  3. กิจกรรมส่งเสริมการอ่านในกศน.ตำบล</t>
  </si>
  <si>
    <t xml:space="preserve">  4. กิจกรรมส่งเสริมการอ่านเคลื่อนที่ภายในตำบล</t>
  </si>
  <si>
    <t xml:space="preserve">  5. จัดมุมรัการอ่านในสถานประกอบการ</t>
  </si>
  <si>
    <t xml:space="preserve">  1. ส่งเสริมการอ่านเคลื่อนที่</t>
  </si>
  <si>
    <t xml:space="preserve">  2. ส่งเสริมการอ่านใน รพ.สต.ควนธานี</t>
  </si>
  <si>
    <t xml:space="preserve">  3. ส่งเสริมการอ่านบ้านครู กศน.ตำบล</t>
  </si>
  <si>
    <t xml:space="preserve">  4. ส่งเสริมการอ่านใน กศน.ตำบล</t>
  </si>
  <si>
    <t xml:space="preserve">  1. ส่งเสริมการอ่านใน กศน.ตำบล</t>
  </si>
  <si>
    <t xml:space="preserve">  2. ส่งเสริมการอ่านในบ้านครู กศน.ตำบล</t>
  </si>
  <si>
    <t xml:space="preserve">  3. มุมหนังสือประจำหมู่บ้าน</t>
  </si>
  <si>
    <t xml:space="preserve">  4. มุมหนังสือใน รพ.สต.บ้านตะคียนหลบฟ้า</t>
  </si>
  <si>
    <t xml:space="preserve">  1. ส่งเสริมการอ่านภายใน กศน.ตำบล</t>
  </si>
  <si>
    <t xml:space="preserve">  2. จัดนิทรรศการส่งเสริมความรู้สู่ประตูอาเซียน</t>
  </si>
  <si>
    <t xml:space="preserve">  3. จัดการอ่านเคลื่อนที่</t>
  </si>
  <si>
    <t xml:space="preserve">  4. จัดมุมรักการอ่านใน รพ.สต.บางเป้า</t>
  </si>
  <si>
    <t xml:space="preserve">  2. ส่งเสริมการอ่านบ้าน ครู กศน.</t>
  </si>
  <si>
    <t xml:space="preserve">  3. ส่งเสริมความรู้สู่ประชาคมอาเซียน</t>
  </si>
  <si>
    <t xml:space="preserve">  4. มุมรักการอ่านใน รพ.สต.วังวน</t>
  </si>
  <si>
    <t xml:space="preserve">  5. ส่งเสริมการอ่านชุมชนรักการอ่านบ้านนายยอดทอง</t>
  </si>
  <si>
    <t xml:space="preserve">  2. ส่งเสริมการอ่านบ้านครู กศน.ตำบล</t>
  </si>
  <si>
    <t xml:space="preserve">  4. ส่งเสริมการอ่านเคลื่อนที่</t>
  </si>
  <si>
    <t xml:space="preserve">  2. ส่งเสริมการอ่านเคลื่อนที่</t>
  </si>
  <si>
    <t xml:space="preserve">  3. ส่งเสริมการอ่านใน อบต.โคกยาง</t>
  </si>
  <si>
    <t xml:space="preserve">  4. ส่งเสริมการอ่านที่บ้านครู กศน.</t>
  </si>
  <si>
    <t xml:space="preserve">  1. อำเภอยิ้มเคลื่อนที่</t>
  </si>
  <si>
    <t xml:space="preserve">  2. มุมส่งเสริมการอ่านใน กศน.ตำบล</t>
  </si>
  <si>
    <t xml:space="preserve">  3. มุมส่งเสริมการอ่านใน รพ.สต.บ้านคลองลุ</t>
  </si>
  <si>
    <t xml:space="preserve">  4. มุมหนังสือบ้านครู</t>
  </si>
  <si>
    <t xml:space="preserve">  5. กิจกรรมส่งเสริมความรู้ประชาคมอาเซียน</t>
  </si>
  <si>
    <t xml:space="preserve">  1. ส่งเสริมการอ่านกิจกรรมอำเภอยิ้ม</t>
  </si>
  <si>
    <t xml:space="preserve">  2. ส่งเสริมการอ่านใน กศน.ตำบล</t>
  </si>
  <si>
    <t xml:space="preserve">  3. มุมหนังสือใน รพ.สต.ตำบลย่านซื่อ</t>
  </si>
  <si>
    <t xml:space="preserve">  4. มุมส่งเสริมการอ่านบ้านครู กศน.ตำบล</t>
  </si>
  <si>
    <t xml:space="preserve">  2. ส่งเสริมการอ่านใน วนอุทยานบ่อน้ำร้อน</t>
  </si>
  <si>
    <t xml:space="preserve">  3. ส่งเสริมการอ่านใน รพ.สต.บ่อน้ำร้อน</t>
  </si>
  <si>
    <t xml:space="preserve">  4. จัดกิจกรรมการอ่านเคลื่อนที่</t>
  </si>
  <si>
    <t xml:space="preserve">  5. ส่งเสริมการอ่านใน อบต.</t>
  </si>
  <si>
    <t xml:space="preserve">  6. จัดกิจกรรมส่งเสริมการอ่านในศูนย์พัฒนาเด็กเล็ก 3 แห่ง</t>
  </si>
  <si>
    <t xml:space="preserve">  1. ส่งเสริมการอ่านใน กศน.ตำบลบางสัก</t>
  </si>
  <si>
    <t xml:space="preserve">  2. ส่งเสริมการอ่านในสถานประกอบการ</t>
  </si>
  <si>
    <t xml:space="preserve">  3. ส่งเสริมการอ่านอำเภอยิ้มเคลื่อนที่</t>
  </si>
  <si>
    <t xml:space="preserve">  1. ส่งเสริมการอ่านใน กศน.ตำบลนาเกลือ</t>
  </si>
  <si>
    <t xml:space="preserve">  2. ส่งเสริมการอ่านบ้านครู กศน.ตำบลนาเกลือ</t>
  </si>
  <si>
    <t xml:space="preserve">  2. มุมรักการอ่านใน รพ.สต.</t>
  </si>
  <si>
    <t xml:space="preserve">  3. จัดนิทรรศการส่งเสริมความรู้ประชาคมอาเซียน</t>
  </si>
  <si>
    <t>กศน.ตำบลคลองชีล้อม</t>
  </si>
  <si>
    <r>
      <t xml:space="preserve">  </t>
    </r>
    <r>
      <rPr>
        <sz val="16"/>
        <rFont val="TH SarabunPSK"/>
        <family val="2"/>
      </rPr>
      <t>1. อำเภอยิ้มเคลื่อนที่</t>
    </r>
  </si>
  <si>
    <t xml:space="preserve">  2. ส่งเสริมการอ่านใน รพ.สต.</t>
  </si>
  <si>
    <t xml:space="preserve">  3. ส่งเสริมการอ่าน กศน.ตำบล</t>
  </si>
  <si>
    <t xml:space="preserve">  1. จัดนิทรรศการส่งเสริมความรู้ประชาคมอาเซียน</t>
  </si>
  <si>
    <t xml:space="preserve">  2. จัดกิจกรรมการอ่านเคลื่อนที่</t>
  </si>
  <si>
    <t xml:space="preserve">  3. จัดมุมรักการอ่านใน รพ.สต.</t>
  </si>
  <si>
    <t xml:space="preserve">  1. หมู่ 1 บ้านเกาะยาว</t>
  </si>
  <si>
    <t xml:space="preserve">  2. หมู่ 4 บ้านนาใน</t>
  </si>
  <si>
    <t xml:space="preserve">  3. หมู่ 5 บ้านบินหยี</t>
  </si>
  <si>
    <t xml:space="preserve">  4. หมู่ 6 บ้านบางหมากน้อย</t>
  </si>
  <si>
    <t xml:space="preserve">  1. บ้านหนังสืออัจฉริยะหมู่ 2 บ้านพรุใหญ่</t>
  </si>
  <si>
    <t xml:space="preserve">  2. บ้านหนังสืออัจฉริยะหมู่ 4 บ้านโต๊ะเมือง</t>
  </si>
  <si>
    <t xml:space="preserve">  3. บ้านหนังสืออัจฉริยะหมู่ 6 บ้านตะเคียนหลบฟ้า</t>
  </si>
  <si>
    <t xml:space="preserve">  1. บ้านหนังสืออัจฉริยะหมู่ที่ 5 บ้านป่าเตียว</t>
  </si>
  <si>
    <t xml:space="preserve">  1. บ้านหนังสืออัจฉริยะหมู่ที่ 1 บ้านท่าเรือ</t>
  </si>
  <si>
    <t xml:space="preserve">  2. บ้านหนังสืออัจฉริยะหมู่ที่ 2 บ้านห้วยลึก</t>
  </si>
  <si>
    <t xml:space="preserve">  3. บ้านหนังสืออัจฉริยะหมู่ที่ 4 บ้านปาแต</t>
  </si>
  <si>
    <t xml:space="preserve">  1. หมู่ 1 บ้านท่าเรือ</t>
  </si>
  <si>
    <t xml:space="preserve">  2. หมู่ 2 บ้านควนมอง</t>
  </si>
  <si>
    <t xml:space="preserve">  3. หมู่ 4 บ้านเกาะคียม</t>
  </si>
  <si>
    <r>
      <t xml:space="preserve">  </t>
    </r>
    <r>
      <rPr>
        <sz val="16"/>
        <rFont val="TH SarabunPSK"/>
        <family val="2"/>
      </rPr>
      <t>1. หมู่ที่ 2 บ้านโคกยาง</t>
    </r>
  </si>
  <si>
    <r>
      <t xml:space="preserve">  </t>
    </r>
    <r>
      <rPr>
        <sz val="16"/>
        <rFont val="TH SarabunPSK"/>
        <family val="2"/>
      </rPr>
      <t>2. หมู่ที่ 3 บ้านยะหรม</t>
    </r>
  </si>
  <si>
    <r>
      <t xml:space="preserve">  </t>
    </r>
    <r>
      <rPr>
        <sz val="16"/>
        <rFont val="TH SarabunPSK"/>
        <family val="2"/>
      </rPr>
      <t>3. หมู่ที่ 5 บ้านหนองเหม้า</t>
    </r>
  </si>
  <si>
    <r>
      <t xml:space="preserve">  </t>
    </r>
    <r>
      <rPr>
        <sz val="16"/>
        <rFont val="TH SarabunPSK"/>
        <family val="2"/>
      </rPr>
      <t>4. หมู่ที่ 6 บ้านสว่างคีรี</t>
    </r>
  </si>
  <si>
    <t xml:space="preserve">  1. บ้านหนังสืออัจฉริยะหมู่ 1 บ้านทอญหาร</t>
  </si>
  <si>
    <t xml:space="preserve">  2. บ้านหนังสืออัจฉริยะหมู่ 4 บ้านนาเหนือ</t>
  </si>
  <si>
    <t xml:space="preserve">  3. บ้านหนังสืออัจฉริยะหมู่ 6 บ้านคลองเคียน</t>
  </si>
  <si>
    <t xml:space="preserve">  1. หมู่ 1 บ้านโคกทราย</t>
  </si>
  <si>
    <t xml:space="preserve">  2. หมู่ 4 บ้านทุ่งอิฐ</t>
  </si>
  <si>
    <r>
      <t xml:space="preserve">  </t>
    </r>
    <r>
      <rPr>
        <sz val="16"/>
        <rFont val="TH SarabunPSK"/>
        <family val="2"/>
      </rPr>
      <t>1. ส่งเสริมการอ่าน แจกแว่นสายตาผู้สูงอายุ หมู่ 2</t>
    </r>
  </si>
  <si>
    <t xml:space="preserve">  2. ส่งเสริมการอ่าน แจกแว่นสายตาผู้สูงอายุ หมู่ 6</t>
  </si>
  <si>
    <t xml:space="preserve">  3. ส่งเสริมการอ่าน แจกแว่นสายตาผู้สูงอายุ หมู่ 4</t>
  </si>
  <si>
    <t xml:space="preserve">  4. ส่งเสริมการอ่าน แจกแว่นสายตาผู้สูงอายุ หมู่ 7</t>
  </si>
  <si>
    <t xml:space="preserve">  1. บ้านหนังสืออัจฉริยะหมู่ที่ 1 บ้านบางสัก</t>
  </si>
  <si>
    <t xml:space="preserve">  2. บ้านหนังสืออัจฉริยะหมู่ที่ 2 บ้านบางสัก</t>
  </si>
  <si>
    <t xml:space="preserve">  3. บ้านหนังสืออัจฉริยะหมู่ที่ 3 บ้านควนตุ้งกู</t>
  </si>
  <si>
    <t xml:space="preserve">  1. บ้านหนังสืออัจฉริยะบ้านนาเกลือเหนือ</t>
  </si>
  <si>
    <t xml:space="preserve">  2. บ้านหนังสืออัจฉริยะบ้านนาเกลือใต้</t>
  </si>
  <si>
    <t xml:space="preserve">  3. บ้านหนังสืออัจฉริยะบ้านท่าโต๊ะเมฆ</t>
  </si>
  <si>
    <t xml:space="preserve">  1. บ้านหนังสืออัจฉริยะบ้านหาดยาว</t>
  </si>
  <si>
    <t xml:space="preserve">  3. บ้านหนังสืออัจฉริยะบ้านโคกสะท้อน</t>
  </si>
  <si>
    <t xml:space="preserve">  4. บ้านหนังสืออัจฉริยะบ้านทรายแก้ว</t>
  </si>
  <si>
    <t xml:space="preserve">  1. บ้านหนังสืออัจฉริยะหมู่ที่ 1 บ้านหนองเสม็ด</t>
  </si>
  <si>
    <t xml:space="preserve">  2. บ้านหนังสืออัจฉริยะหมู่ที่ 3 บ้านคลองชีล้อม</t>
  </si>
  <si>
    <t xml:space="preserve">  3. บ้านหนังสืออัจฉริยะหมู่ที่ 4 บ้านป่ากอ</t>
  </si>
  <si>
    <t xml:space="preserve">  1. บ้านหนังสืออัจฉริยะบ้านแหลมม่วง</t>
  </si>
  <si>
    <t xml:space="preserve">  2. บ้านหนังสืออัจฉริยะบ้านควนทองสีห์</t>
  </si>
  <si>
    <t xml:space="preserve">  1. บ้านหนังสืออัจฉริยะบ้านมดตะนอย</t>
  </si>
  <si>
    <t xml:space="preserve">     1. โครงการอบรมคุณธรรม จริยธรรม </t>
  </si>
  <si>
    <t xml:space="preserve">     2. โครงการศีลธรรมเพื่อพัฒนาคุณภาพชีวิต</t>
  </si>
  <si>
    <t xml:space="preserve">     3. โครงการอนุรักษ์ทรัพยากรธรรมชาติและสิ่งแวดล้อม</t>
  </si>
  <si>
    <t>ประจำเดือน มกราคม   พ.ศ. 2558</t>
  </si>
  <si>
    <t>กศน.อำเภอหาดสำราญ</t>
  </si>
  <si>
    <t xml:space="preserve">    1.1 ตำบลบ้าหวี</t>
  </si>
  <si>
    <t xml:space="preserve">    1.2 ตำบลตะเสะ</t>
  </si>
  <si>
    <t xml:space="preserve">    1.3 ตำบลหาดสำราญ</t>
  </si>
  <si>
    <t>2. ศูนย์ฝึกอาชีพชุมชน</t>
  </si>
  <si>
    <t>จัดสรรตามความหนาแน่นของประชากร</t>
  </si>
  <si>
    <t>จัดสรรตามจำนวน กศน.ตำบล</t>
  </si>
  <si>
    <t xml:space="preserve">    2.1 เลี้ยงไก่พื้นเมือง 8-12 ม.ค. 58  (ม.4 บ้าหวี)</t>
  </si>
  <si>
    <t xml:space="preserve">    2.2 เครื่องแกง 9-13 ม.ค. 58 (ม.2 บ้าหวี)</t>
  </si>
  <si>
    <t xml:space="preserve">    2.3 เลี้ยงไก่พื้นเมือง 9-15 ม.ค. 58 (ม.3 ตะเสะ)</t>
  </si>
  <si>
    <t xml:space="preserve">    2.4 ตัดผมชาย 10 ม.ค.-8 ก.พ. 58 (ม.2 ตะเสะ)</t>
  </si>
  <si>
    <t xml:space="preserve">    2.5 เพาะเห็ดนางฟ้า 15-25 ม.ค. 58 (ม.3 หาดสำราญ)</t>
  </si>
  <si>
    <t xml:space="preserve">    2.6 พันลวดรับถ้วยน้ำนาง(ม.3 หาดสำราญ)</t>
  </si>
  <si>
    <t xml:space="preserve">    2.7 ศึกษาดูงานอาชีพ</t>
  </si>
  <si>
    <t xml:space="preserve">     3.1 เยาวชนรุ่นใหม่ ร่วมใจต้านภัยยาเสพติด                     (14 ม.ค. 58)</t>
  </si>
  <si>
    <t xml:space="preserve">     3.2 สร้างเสริมสุขภาพ รู้เท่าทันไข้เลือดออก                      (15 ม.ค. 58)</t>
  </si>
  <si>
    <t xml:space="preserve">    4.1 การทำน้ำสมุนไพร ตะเสะ (15 ธ.ค. 57)</t>
  </si>
  <si>
    <t xml:space="preserve">    4.2 การทำขนมจีบ หาดสำราญ (15 ธ.ค. 57)</t>
  </si>
  <si>
    <t xml:space="preserve">    4.3 การทำโรตีกรอบ บ้าหวี (15 ธ.ค. 57)</t>
  </si>
  <si>
    <t xml:space="preserve">    4.4 ส่งเสริมคุณธรรม จริยธรรม นำสามัคคี กศน.น้องพี่ ร่วมสืบสานเทศกาลปีใหม่ 2558 (25 ธ.ค. 57)</t>
  </si>
  <si>
    <t xml:space="preserve">    4.5 แข่งขันกีฬาปรองดองสมานฉันท์                           สานสัมพันธ์สามตำบล</t>
  </si>
  <si>
    <t xml:space="preserve">    5.1 ปลูกผักสวนครัวรั้วกินได้ (ต.บ้าหวี)</t>
  </si>
  <si>
    <t xml:space="preserve">    5.2 ปลูกผักสวนครัวรั้วกินได้ (ต.ตะเสะ)</t>
  </si>
  <si>
    <t xml:space="preserve">    5.3 การทำบัญชีครัวเรือน (บ้าหวี ,ตะเสะ ,หาดสำราญ)</t>
  </si>
  <si>
    <t xml:space="preserve">    5.4 การปลูกสมุนไพรใกล้ตัว (ต.หาดสำราญ)</t>
  </si>
  <si>
    <t xml:space="preserve">    5.5 การทำวุ้นในลูกมะพร้าว (ต.บ้าหวี)</t>
  </si>
  <si>
    <t xml:space="preserve">    6.1 โภชนาการและทดสอบสมรรถภาพผู้สูงอายุ </t>
  </si>
  <si>
    <t xml:space="preserve">    7.1 กลุ่มน้ำหนาว (วริยา)</t>
  </si>
  <si>
    <t xml:space="preserve">    7.2 กลุ่มน้ำใจ (วิทยา)</t>
  </si>
  <si>
    <t xml:space="preserve">    7.3 กลุ่มน้ำเย็น (เชาวลา)</t>
  </si>
  <si>
    <t xml:space="preserve">    7.4 กลุ่มน้ำใส (ทิพวรรณ)</t>
  </si>
  <si>
    <t xml:space="preserve">    7.5 กลุ่มน้ำหนึ่ง (กันต์ภัสสร)</t>
  </si>
  <si>
    <t xml:space="preserve">    3.1 มุมหนังสือน่าอ่านสถานที่ราชการ (โรงพัก)</t>
  </si>
  <si>
    <t xml:space="preserve">    3.2 มุมหนังสือน่าอ่านสถานที่ราชการ (โรงพยาบาล)</t>
  </si>
  <si>
    <t xml:space="preserve">    3.3 นิทรรศการวันสำคัญ</t>
  </si>
  <si>
    <t xml:space="preserve">    3.4 กิจกรรมวันเด็ก</t>
  </si>
  <si>
    <t xml:space="preserve">    3.5 อาสาสมัครรักการอ่าน</t>
  </si>
  <si>
    <t xml:space="preserve">    3.6 ความรู้สู่ชุมชน (รถโมบายเคลื่อนที่)</t>
  </si>
  <si>
    <t xml:space="preserve">    3.7 วันรักการอ่าน 2 เม.ย.</t>
  </si>
  <si>
    <t xml:space="preserve">    3.8 ส่งเสริมการอ่านศูนย์พัฒนาเด็กเล็ก</t>
  </si>
  <si>
    <t xml:space="preserve">    3.9 ส่งเสริมการอ่านนักศึกษาพิการ</t>
  </si>
  <si>
    <t>กศน.ตำบลบ้าหวี</t>
  </si>
  <si>
    <t xml:space="preserve">   1. มุมหนังสือ กศน.ตำบล</t>
  </si>
  <si>
    <t xml:space="preserve">   2. มุมน่ารู้ต่างๆใน กศน.ตำบล</t>
  </si>
  <si>
    <t xml:space="preserve">   3. กิจกรรมวันเด็ก</t>
  </si>
  <si>
    <t>กศน.ตำบลตะเสะ</t>
  </si>
  <si>
    <t>กศน.ตำบลหาดสำราญ</t>
  </si>
  <si>
    <t xml:space="preserve">  5.1 บ้านนาเกาะสัก ม.4 บ้าหวี</t>
  </si>
  <si>
    <t xml:space="preserve">  5.2 บ้านในทอน ม.3 บ้าหวี</t>
  </si>
  <si>
    <t xml:space="preserve">  5.3 บ้านนาชุมเห็ด ม.2 ตะเสะ</t>
  </si>
  <si>
    <t xml:space="preserve">  5.4 บ้านโคกออก ม.6 ตะเสะ</t>
  </si>
  <si>
    <t xml:space="preserve">  5.5 บ้านนาควน ม.5 ตะเสะ</t>
  </si>
  <si>
    <t xml:space="preserve">  5.6 บ้านตะเสะ ม.4 ตะเสะ</t>
  </si>
  <si>
    <t xml:space="preserve">  5.7 บ้านปันรักษ์ ม.5 หาดสำราญ</t>
  </si>
  <si>
    <t xml:space="preserve">  5.8 บ้านท่าโตบ ม.7 หาดสำราญ</t>
  </si>
  <si>
    <t xml:space="preserve">  5.9 บ้านโคกออก ม.8 หาดสำราญ</t>
  </si>
  <si>
    <t xml:space="preserve">  5.10 บ้านควนล้อน ม.9 หาดสำราญ</t>
  </si>
  <si>
    <t xml:space="preserve">  5.11 บ้านปากปรนท่าตก ม.11 หาดสำราญ</t>
  </si>
  <si>
    <t xml:space="preserve">    2.1 ภาคเรียนที่ 2/2557</t>
  </si>
  <si>
    <t xml:space="preserve">    2.2 ภาคเรียนที่ 1/2558</t>
  </si>
  <si>
    <t xml:space="preserve">      3.1 ปฐมนิเทศ (4-20 พ.ย. 57)</t>
  </si>
  <si>
    <t xml:space="preserve">      3.2 ปรับพื้นฐานวิชาการ (24 พ.ย. 57)</t>
  </si>
  <si>
    <t xml:space="preserve">      3.3 ค่ายค่านิยม 12 ประการ (11 - 12 ธ.ค. 57)</t>
  </si>
  <si>
    <t xml:space="preserve">      3.4 เสริมสร้างค่านิยมด้วยการปลูกป่า                        (23 - 24 ธ.ค. 57)</t>
  </si>
  <si>
    <t xml:space="preserve">      3.5 ค่ายอาสายุวกาชาด (19 - 21 ธ.ค. 57)</t>
  </si>
  <si>
    <t xml:space="preserve">      3.6 เติมเต็มความรู้ก่อนสอบ </t>
  </si>
  <si>
    <t xml:space="preserve">      3.7 ชุมนุมอาสายุวกาชาด จ.ชลบุรี</t>
  </si>
  <si>
    <t xml:space="preserve">       ภาคเรียนที่ 2/2557</t>
  </si>
  <si>
    <t xml:space="preserve">       ภาคเรียนที่ 1/2558</t>
  </si>
  <si>
    <t>ประจำเดือน มกราคม   พ.ศ.2558</t>
  </si>
  <si>
    <t>ศูนย์ กศน.อำเภอห้วยยอด</t>
  </si>
  <si>
    <t xml:space="preserve">                      </t>
  </si>
  <si>
    <t>ศูนย์ฝึกอาชีพชุมชน(กศน.ตำบล)</t>
  </si>
  <si>
    <t>2.1 การทำลวดพันถ้วยรับน้ำยางพารา(ต.นาวง)</t>
  </si>
  <si>
    <t xml:space="preserve">    2.2 .............................................................................</t>
  </si>
  <si>
    <t>ศูนย์ฝึกอาชีพชุมชน(โครงการ "หนึ่งคน  หนึ่งอาชีพ")</t>
  </si>
  <si>
    <t>2.1 การทำหูหมูผักบุ้ง(ต.ปากแจ่ม)</t>
  </si>
  <si>
    <t>2.2 การทำขนมเค้ก(ต.เขาขาว)</t>
  </si>
  <si>
    <t>2.3 การทำห่อหมกสมุนไพร(ต.นาวง)</t>
  </si>
  <si>
    <t>2.4 การทำขนมเค้ก(ต.ทุ่งต่อ)</t>
  </si>
  <si>
    <t>2.5 การทำขนมปากหม้อ(ต.เขากอบ)</t>
  </si>
  <si>
    <t>2.6 การทำขนมเค้ก(ต.ท่างิ้ว)</t>
  </si>
  <si>
    <t>2.7 การทำขนมลูกชุบ(ต.ลำภูรา)</t>
  </si>
  <si>
    <t>2.8 การทำผ้ามัดย้อม(ต.ปากคม)</t>
  </si>
  <si>
    <t>2.9 การทำเทียนเจลตะไคร้หอมไล่ยุง(ต.ในเตา)</t>
  </si>
  <si>
    <t>2.10 การแปรรูปแกงไตปลาเห็ด(ต.หนองช้างแล่น)</t>
  </si>
  <si>
    <t>2.11 การทำสมุนไพรตะไคร้หอมไล่ยุง(ต.ห้วยยอด)</t>
  </si>
  <si>
    <t>2.12 การทำข้อง(ต.วังคีรี)</t>
  </si>
  <si>
    <t>2.13 การทำไขเค็มสมุนไพร(ต.บางกุ้ง)</t>
  </si>
  <si>
    <t>2.14 การทำขนมข้าวเหนียวแก้ว(ต.เขาปูน)</t>
  </si>
  <si>
    <t xml:space="preserve">2.15 การผูกผ้า(ต.ห้วยนาง) </t>
  </si>
  <si>
    <t xml:space="preserve">2.16 การทำข้าวเกรียบปากหม้อ(ต.บางดี) </t>
  </si>
  <si>
    <t>ศูนย์ฝึกอาชีพชุมชน(Mini OTOP MBA)</t>
  </si>
  <si>
    <t xml:space="preserve">    2.1 .............................................................................</t>
  </si>
  <si>
    <t>3.1 การรณรงค์ป้องกันโรคคอตีบ-บาดทะยัก(ต.เขาขาว)</t>
  </si>
  <si>
    <t>3.2 อบรมเครือข่ายคุ้มครองผู้บริโภคในชุมชน(ต.หนองช้างแล่น)</t>
  </si>
  <si>
    <t>3.3 การอบรมป้องกันและแก้ไขปัญหายาเสพติด(ต.นาวง)</t>
  </si>
  <si>
    <t>3.4 อบรมวิธีการป้องกันไข้เลือดออก(ต.ปากแจ่ม)</t>
  </si>
  <si>
    <t>3.5 อบรมการป้องกันโรคบาดทะยัก(ต.ในเตา)</t>
  </si>
  <si>
    <t>4 .1 อบรมปรับเปลี่ยนพฤติกรรมและสุขภาพ(ต.หนองช้างแล่น)</t>
  </si>
  <si>
    <t>4.2 ส่งเสริมการออกกำลังกายผู้สูงอายุ(ต.ลำภูรา)</t>
  </si>
  <si>
    <t>4.3 อบรมการทำผลิตภัณฑ์จากสมุนไพรสำหรับผู้สูงอายุ(กศน.ในเตา)</t>
  </si>
  <si>
    <t>5.1 อบรมหลักสูตรปรัชญาเศรษฐกิจพอเพียง</t>
  </si>
  <si>
    <t>5.2.................................................................................</t>
  </si>
  <si>
    <t>3.1 หน่วยบำบัดทุกข์ บำรุงสุข 23 เม.ย. 57 ร.ร.วัดคีรีวิหาร</t>
  </si>
  <si>
    <t>3.2 ..............................................................................</t>
  </si>
  <si>
    <t xml:space="preserve">   4.1 ..............................................................................</t>
  </si>
  <si>
    <t xml:space="preserve">   4.2 ..............................................................................</t>
  </si>
  <si>
    <t xml:space="preserve">      3.1 เยาวชนคนรุ่นใหม่ใฝ่หาค่านิยม</t>
  </si>
  <si>
    <t xml:space="preserve">      3.2...............................................................................</t>
  </si>
  <si>
    <t xml:space="preserve">      3.3 ............................................................................</t>
  </si>
  <si>
    <t>ศูนย์การศึกษานอกระบบและการศึกษาตามอัธยาศัยอำเภอนาโยง</t>
  </si>
  <si>
    <t>เป้าหมาย 6 เดือน (คน/เล่ม)</t>
  </si>
  <si>
    <t xml:space="preserve">รวมผลการดำเนิน  งาน   ที่ผ่านมา    </t>
  </si>
  <si>
    <t>คิดเป็นร้อยละของเป้าหมาย 6 เดือน</t>
  </si>
  <si>
    <t xml:space="preserve"> 2. อาชีพเพื่อการมีงานทำ</t>
  </si>
  <si>
    <t xml:space="preserve"> 2.1 ศูนย์ฝึกอาชีพชุมชน (งบ สส)</t>
  </si>
  <si>
    <t xml:space="preserve"> 2.2 ศูนย์ฝึกอาชีพชุมชน (งบ ตำบล)</t>
  </si>
  <si>
    <t>-การเลี้ยงปลาแรดฯ /ต.โคกสะบ้า</t>
  </si>
  <si>
    <t>-การเลี้ยงปลาแรดฯ /ต.นาข้าวเสีย</t>
  </si>
  <si>
    <t>-การทำผ้าบาติก /ต.ละมอ</t>
  </si>
  <si>
    <t>-การเลี้ยงไก่ /ต.นาโยงเหนือ</t>
  </si>
  <si>
    <t>รอดำเนินการ</t>
  </si>
  <si>
    <t>-การเลี้ยงไก่ /ต.นาหมื่นศรี</t>
  </si>
  <si>
    <t>-วิชาภาษาอังกฤษเพื่อการท่องเที่ยวฯ /ต.ช่อง</t>
  </si>
  <si>
    <t>-วิชาภาษาอังกฤษเพื่ออาชีพพนักงานขายสินค้า</t>
  </si>
  <si>
    <t>/ศรช.เทศบาลต.นาโยงเหนือ</t>
  </si>
  <si>
    <t>-วิชาภาษาอังกฤษมัคคุเทศศ์/ ต.โคกสะบ้า</t>
  </si>
  <si>
    <t>-วิชาภาษาอังกฤษเพื่ออาชีพพนักงานฯ/ต.นาโยงเหนือ</t>
  </si>
  <si>
    <t>-วิชาช่างปูกระเบื้อง/ต.นาโยงเหนือ</t>
  </si>
  <si>
    <t>-ค่าวัสดุ</t>
  </si>
  <si>
    <t>,-ค่าจ้างถ่ายเอกสาร</t>
  </si>
  <si>
    <t>ค่าใช่จ่ายอื่นๆ</t>
  </si>
  <si>
    <t>-โครงการปลูกจิตสำนึกคุณธรรมฯ/</t>
  </si>
  <si>
    <t>,-</t>
  </si>
  <si>
    <t>-การทำปุ๋ยหมักชีวภาพ/ต.นาข้าวเสีย</t>
  </si>
  <si>
    <t>-ค่าตอบแทนนอกเวลา</t>
  </si>
  <si>
    <t>-ค่าไปราชการ</t>
  </si>
  <si>
    <t>-ค่าสาธารณูปโภค</t>
  </si>
  <si>
    <t>-ค่าวารสารหสม.</t>
  </si>
  <si>
    <t>-นสพ.ห้องสมุด</t>
  </si>
  <si>
    <t>-ค่านสพ.ตำบล</t>
  </si>
  <si>
    <t>-ค่าซื้อหนังสือ งบ กศน.ตำบลนาข้าวเสีย</t>
  </si>
  <si>
    <t>0</t>
  </si>
  <si>
    <t xml:space="preserve">  5.1 กิจกรรมส่งเสริมการอ่าน</t>
  </si>
  <si>
    <t>1. จำนวนผู้ได้รับหนังสือเรียน</t>
  </si>
  <si>
    <t>2. ค่าจ้างซื้อหนังสือเรียน</t>
  </si>
  <si>
    <t>3. พัฒนาคุณภาพผู้เรียน</t>
  </si>
  <si>
    <t>-โครงการส่งเสริมสุขภาพฯ</t>
  </si>
  <si>
    <t>-โครงการเยาวชนคนรุ่นใหม่ใฝ่ค่านิยมฯ</t>
  </si>
  <si>
    <t>-โครงการอบรมอาสายุวกาชาดฯ</t>
  </si>
  <si>
    <t>4. จำนวนนักศึกษาหลักสูตรการศึกษาขั้นพื้นฐาน</t>
  </si>
  <si>
    <t>ประจำเดือน  มกราคม    พ.ศ.2558</t>
  </si>
  <si>
    <t>ศูนย์การศึกษานอกระบบและการศึกษาตามอัธยาศัยอำเภอเมืองตรัง</t>
  </si>
  <si>
    <t>ผลการดำเนินการเดือนนี้      (ม.ค.58)</t>
  </si>
  <si>
    <t xml:space="preserve">รวมผลการดำเนินงาน        </t>
  </si>
  <si>
    <t>แผนงาน : สร้างและกระจายโอกาสทางการศึกษาให้ทั่วถึงและเป็นธรรม</t>
  </si>
  <si>
    <t>ผลผลิตที่ 4 ผู้รับบริการการศึกษานอกระบบ</t>
  </si>
  <si>
    <t xml:space="preserve">    2.1 โครงการศูนย์ฝึกอาชีพเพื่อการมีงานทำ กศน.อำเภอเมืองตรัง</t>
  </si>
  <si>
    <t xml:space="preserve">    2.2 โครงการศูนย์อาเซี่ยนศึกษา กศน.อำเภอเมืองตรัง</t>
  </si>
  <si>
    <t>.</t>
  </si>
  <si>
    <t xml:space="preserve">   3.1 โครงการจัดการศึกษาเพื่อพัฒนาทักษะชีวิต</t>
  </si>
  <si>
    <t xml:space="preserve">    4.1 โครงการจัดการศึกษาเพื่อพัฒนาสังคมและชุมชน</t>
  </si>
  <si>
    <t xml:space="preserve">     5.1 โครงการจัดกระบวนการเรียนรู้ตามหลักปรัชญาเศรษฐกิจพอเพียง</t>
  </si>
  <si>
    <t>ผลผลิตที่ 5  ผู้รับบริการการศึกษาตามอัธยาศัย</t>
  </si>
  <si>
    <t>ประกอบด้วย ห้องสมุด +กศน.ตำบล+บ้านหนังสือ</t>
  </si>
  <si>
    <t>กิจกรรมห้องสมุดประชาชนอำเภอเมืองตรัง</t>
  </si>
  <si>
    <t xml:space="preserve">    3.1 กิจกรรมเทิดพระเกียรติ</t>
  </si>
  <si>
    <t xml:space="preserve">    3.2 กิจกรรมวันเด็กแห่งชาติ</t>
  </si>
  <si>
    <t xml:space="preserve">    3.3 กิจกรรมส่งเสริมการเรียนรู้ในวันสำคัญ(วันรักการอ่าน วันภาษาไทย)</t>
  </si>
  <si>
    <t xml:space="preserve">    3.4 กิจกรรมอาสาสมัครส่งเสริมการอ่าน</t>
  </si>
  <si>
    <t xml:space="preserve">    3.5 กิจกรรมแนะนำหนังสือใหม่</t>
  </si>
  <si>
    <t xml:space="preserve">    3.6 กิจกรรมจัดนิทรรศการา มุมส่งเสริมการเรียนรู้,มุนเฉลิมพระเกียรติ, มุม สคบ.</t>
  </si>
  <si>
    <t xml:space="preserve">    3.7 กิจกรรมส่งเสริมการใช้อินเตอร์เน็ต</t>
  </si>
  <si>
    <t xml:space="preserve">    3.8 กิจกรรมหมุนเวียนสื่อสู่ กศน.ตำบล</t>
  </si>
  <si>
    <t xml:space="preserve">    3.9 กิจกรรมชุมชนต้นแบบแห่งการอ่าน</t>
  </si>
  <si>
    <t xml:space="preserve">    3.10 กิจกรรมห้องสมุดเคลื่อนที่</t>
  </si>
  <si>
    <t xml:space="preserve">    3.11 กิจกรรมส่งเสริมการอ่านในสถานที่ราชการ,สถานประกอบการ</t>
  </si>
  <si>
    <t xml:space="preserve">   4.1 โครงการพัฒนา กศน.ตำบล ให้เป็นศูนย์กลางการเรียนรู้ตลอดชีวิตของชุมชน</t>
  </si>
  <si>
    <t xml:space="preserve">     4.1 กิจกรรมส่งเสริมการเรียนรู้อยู่อย่างพอเพียง</t>
  </si>
  <si>
    <t xml:space="preserve">     4.2 กิจกรรมส่งเสริมการเรียนรู้ด้านประชาธิปไตย</t>
  </si>
  <si>
    <t xml:space="preserve">     4.3 กิจกรรมส่งเสริมด้านคุณธรรม จริยธรรม การเรียนรู้ศิลปวัฒนธรรมไทยและประเพณีท้องถิ่น</t>
  </si>
  <si>
    <t xml:space="preserve">     4.4 กิจกรรมพัฒนาและอนุรักษ์ทรัพยากรธรรมชาติและสิ่งแวดล้อม</t>
  </si>
  <si>
    <t xml:space="preserve">     4.5 กิจกรรมส่งเสริมสนับสนุนการแสดงความจงรักภักดีต่อชาติ ศาสนา พระมหากษัตริย์</t>
  </si>
  <si>
    <t xml:space="preserve">     4.6 กิจกรรมส่งเสริมการป้องกันภัยจากสิ่งเสพติด</t>
  </si>
  <si>
    <t xml:space="preserve">     4.7 กิจกรรมเสริมสร้างความรู้เกี่ยวกับประชาคมอาเซียน</t>
  </si>
  <si>
    <t xml:space="preserve">     4.8 กิจกรรมส่งเสริมการอ่าน</t>
  </si>
  <si>
    <t xml:space="preserve">     4.9 กิจกรรมส่งเสริมการเรียนรู้ในวันสำคัญ</t>
  </si>
  <si>
    <t>แผนงาน : สนับสนุนจัดการศึกษาตั้งแต่ปฐมวัยจนจบการศึกษาขั้นพื้นฐาน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</si>
  <si>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    3.1 กิจกรรมสอนเสริม</t>
  </si>
  <si>
    <t xml:space="preserve">     3.2 กิจกรรมพัฒนาด้าน ICT</t>
  </si>
  <si>
    <t xml:space="preserve">     3.3 กิจกรรมส่งเสริมสุขภาพกายและสุขภาพจิต</t>
  </si>
  <si>
    <t xml:space="preserve">     3.4 การทำบัญชีครัวเรือน</t>
  </si>
  <si>
    <t xml:space="preserve">     3.5 "ค่ายค่านิยม 12 ประการ</t>
  </si>
  <si>
    <t xml:space="preserve">     3.6 "ค่ายอาสาสมัครยุวกาชาดนอกโรงเรียน"</t>
  </si>
  <si>
    <t xml:space="preserve">     3.7 "ค่ายลูกเสือ"</t>
  </si>
  <si>
    <t xml:space="preserve">     3.8 การแข่งขันกีฬา กศน.สัมพันธ์</t>
  </si>
  <si>
    <t xml:space="preserve">     3.7 ศึกษาแหล่งเรียนรู้เชิงศิลปะวัฒนธรรมสู่ประชาคมอาเซียน</t>
  </si>
  <si>
    <t xml:space="preserve">           ปกติ</t>
  </si>
  <si>
    <t xml:space="preserve">           พิการ</t>
  </si>
  <si>
    <t xml:space="preserve"> 7. จำนวนนักศึกษาการศึกษานอกระบบ ระดับสูงสุดของการศึกษาขั้นพื้นฐาน</t>
  </si>
  <si>
    <t xml:space="preserve">          - ระดับสูงสุดของการศึกษาขั้นพื้นฐาน</t>
  </si>
  <si>
    <t xml:space="preserve"> 7. จำนวนนักศึกษาการศึกษานอกระบบ  โดยการเทียบระดับการศึกษา (ปกติ)</t>
  </si>
  <si>
    <t xml:space="preserve">          - เทียบระดับการศึกษา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</si>
</sst>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Angsana New"/>
      <family val="1"/>
    </font>
    <font>
      <sz val="14"/>
      <name val="TH SarabunPSK"/>
      <family val="2"/>
    </font>
    <font>
      <b/>
      <sz val="14"/>
      <name val="Angsana New"/>
      <family val="1"/>
    </font>
    <font>
      <sz val="15"/>
      <name val="Angsana New"/>
      <family val="1"/>
    </font>
    <font>
      <sz val="13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3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name val="TH SarabunIT๙"/>
      <family val="2"/>
    </font>
    <font>
      <sz val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FF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1">
    <xf numFmtId="0" fontId="0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>
      <alignment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0" xfId="34" applyFont="1" applyFill="1" applyAlignment="1">
      <alignment horizontal="center"/>
      <protection/>
    </xf>
    <xf numFmtId="0" fontId="4" fillId="33" borderId="10" xfId="34" applyFont="1" applyFill="1" applyBorder="1" applyAlignment="1">
      <alignment horizontal="left" vertical="center"/>
      <protection/>
    </xf>
    <xf numFmtId="0" fontId="4" fillId="0" borderId="11" xfId="34" applyFont="1" applyBorder="1" applyAlignment="1">
      <alignment horizontal="left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0" borderId="10" xfId="34" applyFont="1" applyBorder="1">
      <alignment/>
      <protection/>
    </xf>
    <xf numFmtId="0" fontId="7" fillId="0" borderId="0" xfId="34" applyFont="1">
      <alignment/>
      <protection/>
    </xf>
    <xf numFmtId="0" fontId="4" fillId="0" borderId="10" xfId="34" applyFont="1" applyFill="1" applyBorder="1" applyAlignment="1">
      <alignment/>
      <protection/>
    </xf>
    <xf numFmtId="0" fontId="3" fillId="0" borderId="10" xfId="34" applyFont="1" applyFill="1" applyBorder="1">
      <alignment/>
      <protection/>
    </xf>
    <xf numFmtId="0" fontId="4" fillId="0" borderId="10" xfId="34" applyFont="1" applyFill="1" applyBorder="1">
      <alignment/>
      <protection/>
    </xf>
    <xf numFmtId="187" fontId="3" fillId="0" borderId="10" xfId="39" applyNumberFormat="1" applyFont="1" applyFill="1" applyBorder="1" applyAlignment="1">
      <alignment/>
    </xf>
    <xf numFmtId="187" fontId="3" fillId="0" borderId="10" xfId="34" applyNumberFormat="1" applyFont="1" applyFill="1" applyBorder="1">
      <alignment/>
      <protection/>
    </xf>
    <xf numFmtId="2" fontId="3" fillId="0" borderId="10" xfId="34" applyNumberFormat="1" applyFont="1" applyFill="1" applyBorder="1">
      <alignment/>
      <protection/>
    </xf>
    <xf numFmtId="0" fontId="4" fillId="0" borderId="10" xfId="47" applyFont="1" applyBorder="1" applyAlignment="1">
      <alignment wrapText="1"/>
      <protection/>
    </xf>
    <xf numFmtId="43" fontId="3" fillId="0" borderId="10" xfId="39" applyNumberFormat="1" applyFont="1" applyFill="1" applyBorder="1" applyAlignment="1">
      <alignment/>
    </xf>
    <xf numFmtId="4" fontId="3" fillId="0" borderId="10" xfId="34" applyNumberFormat="1" applyFont="1" applyFill="1" applyBorder="1">
      <alignment/>
      <protection/>
    </xf>
    <xf numFmtId="0" fontId="3" fillId="0" borderId="10" xfId="34" applyFont="1" applyFill="1" applyBorder="1" applyAlignment="1">
      <alignment wrapText="1"/>
      <protection/>
    </xf>
    <xf numFmtId="0" fontId="3" fillId="34" borderId="10" xfId="34" applyFont="1" applyFill="1" applyBorder="1">
      <alignment/>
      <protection/>
    </xf>
    <xf numFmtId="3" fontId="3" fillId="0" borderId="10" xfId="34" applyNumberFormat="1" applyFont="1" applyFill="1" applyBorder="1">
      <alignment/>
      <protection/>
    </xf>
    <xf numFmtId="0" fontId="3" fillId="0" borderId="10" xfId="47" applyFont="1" applyBorder="1" applyAlignment="1">
      <alignment wrapText="1"/>
      <protection/>
    </xf>
    <xf numFmtId="43" fontId="3" fillId="0" borderId="10" xfId="39" applyFont="1" applyFill="1" applyBorder="1" applyAlignment="1">
      <alignment/>
    </xf>
    <xf numFmtId="0" fontId="4" fillId="34" borderId="10" xfId="34" applyFont="1" applyFill="1" applyBorder="1">
      <alignment/>
      <protection/>
    </xf>
    <xf numFmtId="2" fontId="4" fillId="0" borderId="10" xfId="34" applyNumberFormat="1" applyFont="1" applyFill="1" applyBorder="1">
      <alignment/>
      <protection/>
    </xf>
    <xf numFmtId="187" fontId="4" fillId="0" borderId="10" xfId="39" applyNumberFormat="1" applyFont="1" applyFill="1" applyBorder="1" applyAlignment="1">
      <alignment/>
    </xf>
    <xf numFmtId="187" fontId="4" fillId="0" borderId="10" xfId="34" applyNumberFormat="1" applyFont="1" applyFill="1" applyBorder="1">
      <alignment/>
      <protection/>
    </xf>
    <xf numFmtId="4" fontId="4" fillId="0" borderId="10" xfId="34" applyNumberFormat="1" applyFont="1" applyFill="1" applyBorder="1">
      <alignment/>
      <protection/>
    </xf>
    <xf numFmtId="0" fontId="3" fillId="0" borderId="10" xfId="34" applyFont="1" applyFill="1" applyBorder="1" applyAlignment="1">
      <alignment/>
      <protection/>
    </xf>
    <xf numFmtId="0" fontId="4" fillId="33" borderId="10" xfId="34" applyFont="1" applyFill="1" applyBorder="1" applyAlignment="1">
      <alignment wrapText="1"/>
      <protection/>
    </xf>
    <xf numFmtId="0" fontId="3" fillId="33" borderId="10" xfId="34" applyFont="1" applyFill="1" applyBorder="1">
      <alignment/>
      <protection/>
    </xf>
    <xf numFmtId="0" fontId="3" fillId="0" borderId="10" xfId="34" applyFont="1" applyBorder="1">
      <alignment/>
      <protection/>
    </xf>
    <xf numFmtId="0" fontId="4" fillId="0" borderId="10" xfId="34" applyFont="1" applyFill="1" applyBorder="1" applyAlignment="1">
      <alignment wrapText="1"/>
      <protection/>
    </xf>
    <xf numFmtId="0" fontId="4" fillId="33" borderId="10" xfId="34" applyFont="1" applyFill="1" applyBorder="1" applyAlignment="1">
      <alignment/>
      <protection/>
    </xf>
    <xf numFmtId="3" fontId="3" fillId="0" borderId="10" xfId="34" applyNumberFormat="1" applyFont="1" applyBorder="1">
      <alignment/>
      <protection/>
    </xf>
    <xf numFmtId="4" fontId="3" fillId="0" borderId="10" xfId="34" applyNumberFormat="1" applyFont="1" applyBorder="1">
      <alignment/>
      <protection/>
    </xf>
    <xf numFmtId="2" fontId="3" fillId="0" borderId="10" xfId="34" applyNumberFormat="1" applyFont="1" applyBorder="1">
      <alignment/>
      <protection/>
    </xf>
    <xf numFmtId="3" fontId="4" fillId="0" borderId="10" xfId="34" applyNumberFormat="1" applyFont="1" applyFill="1" applyBorder="1">
      <alignment/>
      <protection/>
    </xf>
    <xf numFmtId="3" fontId="4" fillId="0" borderId="10" xfId="33" applyNumberFormat="1" applyFont="1" applyFill="1" applyBorder="1" applyAlignment="1">
      <alignment/>
    </xf>
    <xf numFmtId="3" fontId="3" fillId="0" borderId="10" xfId="33" applyNumberFormat="1" applyFont="1" applyFill="1" applyBorder="1" applyAlignment="1">
      <alignment/>
    </xf>
    <xf numFmtId="0" fontId="3" fillId="0" borderId="10" xfId="34" applyFont="1" applyBorder="1" applyAlignment="1">
      <alignment wrapText="1"/>
      <protection/>
    </xf>
    <xf numFmtId="0" fontId="4" fillId="0" borderId="10" xfId="34" applyFont="1" applyBorder="1">
      <alignment/>
      <protection/>
    </xf>
    <xf numFmtId="3" fontId="4" fillId="0" borderId="10" xfId="34" applyNumberFormat="1" applyFont="1" applyBorder="1">
      <alignment/>
      <protection/>
    </xf>
    <xf numFmtId="2" fontId="4" fillId="34" borderId="10" xfId="34" applyNumberFormat="1" applyFont="1" applyFill="1" applyBorder="1">
      <alignment/>
      <protection/>
    </xf>
    <xf numFmtId="187" fontId="4" fillId="0" borderId="10" xfId="39" applyNumberFormat="1" applyFont="1" applyBorder="1" applyAlignment="1">
      <alignment/>
    </xf>
    <xf numFmtId="2" fontId="4" fillId="0" borderId="10" xfId="34" applyNumberFormat="1" applyFont="1" applyBorder="1">
      <alignment/>
      <protection/>
    </xf>
    <xf numFmtId="0" fontId="4" fillId="33" borderId="10" xfId="34" applyFont="1" applyFill="1" applyBorder="1">
      <alignment/>
      <protection/>
    </xf>
    <xf numFmtId="43" fontId="4" fillId="0" borderId="10" xfId="39" applyNumberFormat="1" applyFont="1" applyFill="1" applyBorder="1" applyAlignment="1">
      <alignment/>
    </xf>
    <xf numFmtId="187" fontId="3" fillId="0" borderId="10" xfId="39" applyNumberFormat="1" applyFont="1" applyBorder="1" applyAlignment="1">
      <alignment/>
    </xf>
    <xf numFmtId="0" fontId="3" fillId="0" borderId="10" xfId="34" applyFont="1" applyBorder="1" applyAlignment="1">
      <alignment horizontal="left" wrapText="1"/>
      <protection/>
    </xf>
    <xf numFmtId="187" fontId="4" fillId="34" borderId="10" xfId="39" applyNumberFormat="1" applyFont="1" applyFill="1" applyBorder="1" applyAlignment="1">
      <alignment/>
    </xf>
    <xf numFmtId="43" fontId="4" fillId="34" borderId="10" xfId="34" applyNumberFormat="1" applyFont="1" applyFill="1" applyBorder="1">
      <alignment/>
      <protection/>
    </xf>
    <xf numFmtId="3" fontId="4" fillId="34" borderId="10" xfId="34" applyNumberFormat="1" applyFont="1" applyFill="1" applyBorder="1">
      <alignment/>
      <protection/>
    </xf>
    <xf numFmtId="4" fontId="4" fillId="34" borderId="10" xfId="34" applyNumberFormat="1" applyFont="1" applyFill="1" applyBorder="1">
      <alignment/>
      <protection/>
    </xf>
    <xf numFmtId="43" fontId="4" fillId="34" borderId="10" xfId="39" applyNumberFormat="1" applyFont="1" applyFill="1" applyBorder="1" applyAlignment="1">
      <alignment/>
    </xf>
    <xf numFmtId="43" fontId="7" fillId="34" borderId="10" xfId="39" applyNumberFormat="1" applyFont="1" applyFill="1" applyBorder="1" applyAlignment="1">
      <alignment/>
    </xf>
    <xf numFmtId="0" fontId="4" fillId="34" borderId="0" xfId="34" applyFont="1" applyFill="1">
      <alignment/>
      <protection/>
    </xf>
    <xf numFmtId="0" fontId="3" fillId="34" borderId="0" xfId="34" applyFont="1" applyFill="1">
      <alignment/>
      <protection/>
    </xf>
    <xf numFmtId="0" fontId="4" fillId="0" borderId="10" xfId="34" applyFont="1" applyBorder="1" applyAlignment="1">
      <alignment wrapText="1"/>
      <protection/>
    </xf>
    <xf numFmtId="0" fontId="3" fillId="35" borderId="10" xfId="34" applyFont="1" applyFill="1" applyBorder="1" applyAlignment="1">
      <alignment wrapText="1"/>
      <protection/>
    </xf>
    <xf numFmtId="0" fontId="3" fillId="35" borderId="10" xfId="34" applyFont="1" applyFill="1" applyBorder="1">
      <alignment/>
      <protection/>
    </xf>
    <xf numFmtId="0" fontId="4" fillId="35" borderId="10" xfId="34" applyFont="1" applyFill="1" applyBorder="1">
      <alignment/>
      <protection/>
    </xf>
    <xf numFmtId="0" fontId="3" fillId="35" borderId="0" xfId="34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5" borderId="10" xfId="47" applyFont="1" applyFill="1" applyBorder="1" applyAlignment="1">
      <alignment wrapText="1"/>
      <protection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2" xfId="0" applyFont="1" applyBorder="1" applyAlignment="1">
      <alignment vertical="top" wrapText="1"/>
    </xf>
    <xf numFmtId="3" fontId="52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5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53" fillId="0" borderId="15" xfId="0" applyNumberFormat="1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3" fontId="52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87" fontId="8" fillId="0" borderId="10" xfId="39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47" applyFont="1" applyBorder="1" applyAlignment="1">
      <alignment wrapText="1"/>
      <protection/>
    </xf>
    <xf numFmtId="3" fontId="8" fillId="0" borderId="10" xfId="0" applyNumberFormat="1" applyFont="1" applyFill="1" applyBorder="1" applyAlignment="1">
      <alignment/>
    </xf>
    <xf numFmtId="0" fontId="8" fillId="0" borderId="10" xfId="47" applyFont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187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187" fontId="8" fillId="0" borderId="10" xfId="39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0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7" fontId="9" fillId="0" borderId="10" xfId="39" applyNumberFormat="1" applyFont="1" applyBorder="1" applyAlignment="1">
      <alignment/>
    </xf>
    <xf numFmtId="187" fontId="8" fillId="0" borderId="10" xfId="39" applyNumberFormat="1" applyFont="1" applyBorder="1" applyAlignment="1">
      <alignment horizontal="center" vertical="center"/>
    </xf>
    <xf numFmtId="187" fontId="8" fillId="0" borderId="10" xfId="39" applyNumberFormat="1" applyFont="1" applyBorder="1" applyAlignment="1">
      <alignment horizontal="right" vertical="center"/>
    </xf>
    <xf numFmtId="187" fontId="8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43" fontId="8" fillId="0" borderId="10" xfId="39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0" xfId="35">
      <alignment/>
      <protection/>
    </xf>
    <xf numFmtId="0" fontId="3" fillId="0" borderId="0" xfId="35" applyFont="1">
      <alignment/>
      <protection/>
    </xf>
    <xf numFmtId="0" fontId="4" fillId="0" borderId="0" xfId="35" applyFont="1" applyAlignment="1">
      <alignment horizontal="center"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0" fontId="4" fillId="0" borderId="0" xfId="35" applyFont="1" applyFill="1" applyAlignment="1">
      <alignment horizontal="center"/>
      <protection/>
    </xf>
    <xf numFmtId="0" fontId="4" fillId="0" borderId="0" xfId="35" applyFont="1">
      <alignment/>
      <protection/>
    </xf>
    <xf numFmtId="0" fontId="4" fillId="33" borderId="10" xfId="35" applyFont="1" applyFill="1" applyBorder="1" applyAlignment="1">
      <alignment horizontal="left" vertical="center"/>
      <protection/>
    </xf>
    <xf numFmtId="0" fontId="4" fillId="0" borderId="0" xfId="35" applyFont="1" applyBorder="1">
      <alignment/>
      <protection/>
    </xf>
    <xf numFmtId="0" fontId="4" fillId="0" borderId="11" xfId="35" applyFont="1" applyBorder="1" applyAlignment="1">
      <alignment horizontal="left" vertical="center"/>
      <protection/>
    </xf>
    <xf numFmtId="0" fontId="7" fillId="0" borderId="11" xfId="35" applyFont="1" applyBorder="1" applyAlignment="1">
      <alignment horizontal="center" vertical="center" wrapText="1"/>
      <protection/>
    </xf>
    <xf numFmtId="10" fontId="7" fillId="0" borderId="11" xfId="35" applyNumberFormat="1" applyFont="1" applyBorder="1" applyAlignment="1">
      <alignment horizontal="center" vertical="center" wrapText="1"/>
      <protection/>
    </xf>
    <xf numFmtId="0" fontId="7" fillId="0" borderId="11" xfId="35" applyFont="1" applyBorder="1">
      <alignment/>
      <protection/>
    </xf>
    <xf numFmtId="0" fontId="7" fillId="0" borderId="0" xfId="35" applyFont="1">
      <alignment/>
      <protection/>
    </xf>
    <xf numFmtId="0" fontId="4" fillId="0" borderId="10" xfId="35" applyFont="1" applyFill="1" applyBorder="1" applyAlignment="1">
      <alignment/>
      <protection/>
    </xf>
    <xf numFmtId="0" fontId="4" fillId="0" borderId="10" xfId="35" applyFont="1" applyFill="1" applyBorder="1" applyAlignment="1">
      <alignment horizontal="center"/>
      <protection/>
    </xf>
    <xf numFmtId="0" fontId="3" fillId="0" borderId="10" xfId="35" applyFont="1" applyFill="1" applyBorder="1" applyAlignment="1">
      <alignment horizontal="center"/>
      <protection/>
    </xf>
    <xf numFmtId="10" fontId="3" fillId="0" borderId="10" xfId="35" applyNumberFormat="1" applyFont="1" applyFill="1" applyBorder="1" applyAlignment="1">
      <alignment horizontal="center"/>
      <protection/>
    </xf>
    <xf numFmtId="0" fontId="3" fillId="0" borderId="10" xfId="35" applyFont="1" applyFill="1" applyBorder="1">
      <alignment/>
      <protection/>
    </xf>
    <xf numFmtId="0" fontId="3" fillId="0" borderId="0" xfId="35" applyFont="1" applyFill="1">
      <alignment/>
      <protection/>
    </xf>
    <xf numFmtId="0" fontId="4" fillId="0" borderId="10" xfId="47" applyFont="1" applyBorder="1" applyAlignment="1">
      <alignment horizontal="left" wrapText="1"/>
      <protection/>
    </xf>
    <xf numFmtId="0" fontId="3" fillId="0" borderId="10" xfId="35" applyFont="1" applyFill="1" applyBorder="1" applyAlignment="1">
      <alignment wrapText="1"/>
      <protection/>
    </xf>
    <xf numFmtId="0" fontId="4" fillId="0" borderId="10" xfId="35" applyFont="1" applyFill="1" applyBorder="1" applyAlignment="1">
      <alignment wrapText="1"/>
      <protection/>
    </xf>
    <xf numFmtId="0" fontId="3" fillId="0" borderId="10" xfId="34" applyFont="1" applyFill="1" applyBorder="1" applyAlignment="1">
      <alignment horizontal="center"/>
      <protection/>
    </xf>
    <xf numFmtId="0" fontId="3" fillId="0" borderId="10" xfId="35" applyFont="1" applyFill="1" applyBorder="1" applyAlignment="1" quotePrefix="1">
      <alignment horizontal="center"/>
      <protection/>
    </xf>
    <xf numFmtId="9" fontId="3" fillId="0" borderId="10" xfId="3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9" fontId="3" fillId="0" borderId="10" xfId="35" applyNumberFormat="1" applyFont="1" applyFill="1" applyBorder="1">
      <alignment/>
      <protection/>
    </xf>
    <xf numFmtId="3" fontId="3" fillId="0" borderId="10" xfId="35" applyNumberFormat="1" applyFont="1" applyFill="1" applyBorder="1" applyAlignment="1">
      <alignment horizontal="center"/>
      <protection/>
    </xf>
    <xf numFmtId="3" fontId="3" fillId="0" borderId="10" xfId="35" applyNumberFormat="1" applyFont="1" applyFill="1" applyBorder="1">
      <alignment/>
      <protection/>
    </xf>
    <xf numFmtId="0" fontId="4" fillId="33" borderId="10" xfId="35" applyFont="1" applyFill="1" applyBorder="1" applyAlignment="1">
      <alignment wrapText="1"/>
      <protection/>
    </xf>
    <xf numFmtId="0" fontId="4" fillId="33" borderId="10" xfId="35" applyFont="1" applyFill="1" applyBorder="1" applyAlignment="1">
      <alignment horizontal="center"/>
      <protection/>
    </xf>
    <xf numFmtId="0" fontId="3" fillId="33" borderId="10" xfId="35" applyFont="1" applyFill="1" applyBorder="1" applyAlignment="1">
      <alignment horizontal="center"/>
      <protection/>
    </xf>
    <xf numFmtId="0" fontId="3" fillId="0" borderId="10" xfId="35" applyFont="1" applyBorder="1" applyAlignment="1">
      <alignment horizontal="center"/>
      <protection/>
    </xf>
    <xf numFmtId="10" fontId="3" fillId="0" borderId="10" xfId="35" applyNumberFormat="1" applyFont="1" applyBorder="1" applyAlignment="1">
      <alignment horizontal="center"/>
      <protection/>
    </xf>
    <xf numFmtId="0" fontId="3" fillId="0" borderId="10" xfId="35" applyFont="1" applyBorder="1">
      <alignment/>
      <protection/>
    </xf>
    <xf numFmtId="0" fontId="4" fillId="33" borderId="10" xfId="35" applyFont="1" applyFill="1" applyBorder="1" applyAlignment="1">
      <alignment/>
      <protection/>
    </xf>
    <xf numFmtId="0" fontId="4" fillId="0" borderId="10" xfId="35" applyFont="1" applyFill="1" applyBorder="1">
      <alignment/>
      <protection/>
    </xf>
    <xf numFmtId="3" fontId="3" fillId="0" borderId="10" xfId="34" applyNumberFormat="1" applyFont="1" applyFill="1" applyBorder="1" applyAlignment="1">
      <alignment horizontal="center"/>
      <protection/>
    </xf>
    <xf numFmtId="0" fontId="4" fillId="0" borderId="10" xfId="35" applyFont="1" applyBorder="1" applyAlignment="1">
      <alignment horizontal="center"/>
      <protection/>
    </xf>
    <xf numFmtId="0" fontId="4" fillId="0" borderId="10" xfId="35" applyFont="1" applyBorder="1">
      <alignment/>
      <protection/>
    </xf>
    <xf numFmtId="3" fontId="4" fillId="0" borderId="10" xfId="35" applyNumberFormat="1" applyFont="1" applyFill="1" applyBorder="1" applyAlignment="1">
      <alignment horizontal="center"/>
      <protection/>
    </xf>
    <xf numFmtId="3" fontId="4" fillId="0" borderId="10" xfId="35" applyNumberFormat="1" applyFont="1" applyBorder="1" applyAlignment="1">
      <alignment horizontal="center"/>
      <protection/>
    </xf>
    <xf numFmtId="0" fontId="4" fillId="34" borderId="10" xfId="35" applyFont="1" applyFill="1" applyBorder="1" applyAlignment="1">
      <alignment horizontal="center"/>
      <protection/>
    </xf>
    <xf numFmtId="0" fontId="3" fillId="34" borderId="10" xfId="35" applyFont="1" applyFill="1" applyBorder="1" applyAlignment="1">
      <alignment horizontal="center"/>
      <protection/>
    </xf>
    <xf numFmtId="0" fontId="4" fillId="33" borderId="10" xfId="35" applyFont="1" applyFill="1" applyBorder="1">
      <alignment/>
      <protection/>
    </xf>
    <xf numFmtId="0" fontId="4" fillId="36" borderId="10" xfId="35" applyFont="1" applyFill="1" applyBorder="1" applyAlignment="1">
      <alignment horizontal="center"/>
      <protection/>
    </xf>
    <xf numFmtId="0" fontId="3" fillId="36" borderId="10" xfId="35" applyFont="1" applyFill="1" applyBorder="1" applyAlignment="1">
      <alignment horizontal="center"/>
      <protection/>
    </xf>
    <xf numFmtId="0" fontId="3" fillId="36" borderId="10" xfId="34" applyFont="1" applyFill="1" applyBorder="1" applyAlignment="1">
      <alignment horizontal="center"/>
      <protection/>
    </xf>
    <xf numFmtId="9" fontId="3" fillId="0" borderId="10" xfId="35" applyNumberFormat="1" applyFont="1" applyBorder="1" applyAlignment="1">
      <alignment horizontal="center"/>
      <protection/>
    </xf>
    <xf numFmtId="3" fontId="3" fillId="0" borderId="10" xfId="35" applyNumberFormat="1" applyFont="1" applyBorder="1">
      <alignment/>
      <protection/>
    </xf>
    <xf numFmtId="0" fontId="3" fillId="0" borderId="10" xfId="35" applyFont="1" applyBorder="1" applyAlignment="1">
      <alignment wrapText="1"/>
      <protection/>
    </xf>
    <xf numFmtId="0" fontId="7" fillId="6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4" fillId="6" borderId="1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2" fontId="3" fillId="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6" borderId="10" xfId="0" applyNumberFormat="1" applyFont="1" applyFill="1" applyBorder="1" applyAlignment="1">
      <alignment/>
    </xf>
    <xf numFmtId="10" fontId="3" fillId="0" borderId="10" xfId="5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3" fontId="3" fillId="0" borderId="0" xfId="39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3" fontId="9" fillId="0" borderId="10" xfId="39" applyFont="1" applyBorder="1" applyAlignment="1">
      <alignment/>
    </xf>
    <xf numFmtId="3" fontId="13" fillId="0" borderId="0" xfId="0" applyNumberFormat="1" applyFont="1" applyAlignment="1">
      <alignment/>
    </xf>
    <xf numFmtId="187" fontId="13" fillId="0" borderId="10" xfId="39" applyNumberFormat="1" applyFont="1" applyFill="1" applyBorder="1" applyAlignment="1">
      <alignment/>
    </xf>
    <xf numFmtId="187" fontId="9" fillId="0" borderId="10" xfId="39" applyNumberFormat="1" applyFont="1" applyFill="1" applyBorder="1" applyAlignment="1">
      <alignment/>
    </xf>
    <xf numFmtId="10" fontId="3" fillId="0" borderId="10" xfId="50" applyNumberFormat="1" applyFont="1" applyFill="1" applyBorder="1" applyAlignment="1">
      <alignment horizontal="center" vertical="center"/>
    </xf>
    <xf numFmtId="187" fontId="3" fillId="0" borderId="10" xfId="39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0" fontId="3" fillId="0" borderId="10" xfId="50" applyNumberFormat="1" applyFont="1" applyFill="1" applyBorder="1" applyAlignment="1">
      <alignment horizontal="center"/>
    </xf>
    <xf numFmtId="187" fontId="13" fillId="0" borderId="10" xfId="39" applyNumberFormat="1" applyFont="1" applyBorder="1" applyAlignment="1">
      <alignment/>
    </xf>
    <xf numFmtId="0" fontId="3" fillId="0" borderId="10" xfId="0" applyFont="1" applyBorder="1" applyAlignment="1">
      <alignment/>
    </xf>
    <xf numFmtId="187" fontId="3" fillId="0" borderId="10" xfId="39" applyNumberFormat="1" applyFont="1" applyBorder="1" applyAlignment="1">
      <alignment horizontal="center"/>
    </xf>
    <xf numFmtId="187" fontId="3" fillId="0" borderId="10" xfId="39" applyNumberFormat="1" applyFont="1" applyBorder="1" applyAlignment="1">
      <alignment/>
    </xf>
    <xf numFmtId="10" fontId="3" fillId="0" borderId="10" xfId="50" applyNumberFormat="1" applyFont="1" applyBorder="1" applyAlignment="1">
      <alignment horizontal="center"/>
    </xf>
    <xf numFmtId="43" fontId="9" fillId="0" borderId="10" xfId="39" applyFont="1" applyFill="1" applyBorder="1" applyAlignment="1">
      <alignment/>
    </xf>
    <xf numFmtId="187" fontId="3" fillId="0" borderId="10" xfId="39" applyNumberFormat="1" applyFont="1" applyFill="1" applyBorder="1" applyAlignment="1">
      <alignment horizontal="center" vertical="center"/>
    </xf>
    <xf numFmtId="9" fontId="3" fillId="0" borderId="10" xfId="50" applyFont="1" applyFill="1" applyBorder="1" applyAlignment="1">
      <alignment/>
    </xf>
    <xf numFmtId="43" fontId="13" fillId="0" borderId="10" xfId="39" applyNumberFormat="1" applyFont="1" applyFill="1" applyBorder="1" applyAlignment="1">
      <alignment/>
    </xf>
    <xf numFmtId="43" fontId="13" fillId="0" borderId="10" xfId="39" applyFont="1" applyFill="1" applyBorder="1" applyAlignment="1">
      <alignment/>
    </xf>
    <xf numFmtId="0" fontId="5" fillId="0" borderId="0" xfId="34" applyFont="1" applyAlignment="1">
      <alignment horizontal="center"/>
      <protection/>
    </xf>
    <xf numFmtId="0" fontId="5" fillId="0" borderId="18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 wrapText="1"/>
      <protection/>
    </xf>
    <xf numFmtId="0" fontId="4" fillId="0" borderId="19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20" xfId="34" applyFont="1" applyFill="1" applyBorder="1" applyAlignment="1">
      <alignment horizontal="center" vertical="center" wrapText="1"/>
      <protection/>
    </xf>
    <xf numFmtId="0" fontId="4" fillId="0" borderId="21" xfId="34" applyFont="1" applyFill="1" applyBorder="1" applyAlignment="1">
      <alignment horizontal="center" vertical="center" wrapText="1"/>
      <protection/>
    </xf>
    <xf numFmtId="0" fontId="4" fillId="0" borderId="22" xfId="34" applyFont="1" applyFill="1" applyBorder="1" applyAlignment="1">
      <alignment horizontal="center" vertical="center" wrapText="1"/>
      <protection/>
    </xf>
    <xf numFmtId="0" fontId="4" fillId="0" borderId="23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4" fillId="0" borderId="25" xfId="34" applyFont="1" applyFill="1" applyBorder="1" applyAlignment="1">
      <alignment horizontal="center" vertical="center" wrapText="1"/>
      <protection/>
    </xf>
    <xf numFmtId="0" fontId="4" fillId="0" borderId="0" xfId="34" applyFont="1" applyFill="1" applyBorder="1" applyAlignment="1">
      <alignment horizontal="center" vertical="center" wrapText="1"/>
      <protection/>
    </xf>
    <xf numFmtId="0" fontId="4" fillId="0" borderId="26" xfId="34" applyFont="1" applyFill="1" applyBorder="1" applyAlignment="1">
      <alignment horizontal="center" vertical="center" wrapText="1"/>
      <protection/>
    </xf>
    <xf numFmtId="0" fontId="4" fillId="0" borderId="27" xfId="34" applyFont="1" applyFill="1" applyBorder="1" applyAlignment="1">
      <alignment horizontal="center" vertical="center" wrapText="1"/>
      <protection/>
    </xf>
    <xf numFmtId="0" fontId="4" fillId="0" borderId="28" xfId="34" applyFont="1" applyFill="1" applyBorder="1" applyAlignment="1">
      <alignment horizontal="center" vertical="center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10" xfId="35" applyFont="1" applyFill="1" applyBorder="1" applyAlignment="1">
      <alignment horizontal="center" vertical="center" wrapText="1"/>
      <protection/>
    </xf>
    <xf numFmtId="0" fontId="4" fillId="0" borderId="17" xfId="35" applyFont="1" applyBorder="1" applyAlignment="1">
      <alignment horizontal="center" vertical="center" wrapText="1"/>
      <protection/>
    </xf>
    <xf numFmtId="0" fontId="4" fillId="0" borderId="19" xfId="35" applyFont="1" applyBorder="1" applyAlignment="1">
      <alignment horizontal="center" vertical="center" wrapText="1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2" fillId="0" borderId="0" xfId="35" applyAlignment="1">
      <alignment horizontal="center"/>
      <protection/>
    </xf>
    <xf numFmtId="0" fontId="4" fillId="0" borderId="22" xfId="35" applyFont="1" applyBorder="1" applyAlignment="1">
      <alignment horizontal="center" vertical="center"/>
      <protection/>
    </xf>
    <xf numFmtId="0" fontId="4" fillId="0" borderId="26" xfId="35" applyFont="1" applyBorder="1" applyAlignment="1">
      <alignment horizontal="center" vertical="center"/>
      <protection/>
    </xf>
    <xf numFmtId="0" fontId="4" fillId="0" borderId="20" xfId="35" applyFont="1" applyBorder="1" applyAlignment="1">
      <alignment horizontal="center" vertical="center" wrapText="1"/>
      <protection/>
    </xf>
    <xf numFmtId="0" fontId="4" fillId="0" borderId="22" xfId="35" applyFont="1" applyBorder="1" applyAlignment="1">
      <alignment horizontal="center" vertical="center" wrapText="1"/>
      <protection/>
    </xf>
    <xf numFmtId="0" fontId="4" fillId="0" borderId="23" xfId="35" applyFont="1" applyBorder="1" applyAlignment="1">
      <alignment horizontal="center" vertical="center" wrapText="1"/>
      <protection/>
    </xf>
    <xf numFmtId="0" fontId="4" fillId="0" borderId="24" xfId="35" applyFont="1" applyBorder="1" applyAlignment="1">
      <alignment horizontal="center" vertical="center" wrapText="1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4" fillId="0" borderId="21" xfId="35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59" fontId="3" fillId="0" borderId="31" xfId="0" applyNumberFormat="1" applyFont="1" applyFill="1" applyBorder="1" applyAlignment="1">
      <alignment horizontal="center"/>
    </xf>
    <xf numFmtId="59" fontId="3" fillId="0" borderId="31" xfId="0" applyNumberFormat="1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31" xfId="0" applyNumberFormat="1" applyFont="1" applyBorder="1" applyAlignment="1" quotePrefix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59" fontId="7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59" fontId="7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60" fontId="4" fillId="0" borderId="10" xfId="0" applyNumberFormat="1" applyFont="1" applyFill="1" applyBorder="1" applyAlignment="1">
      <alignment horizontal="left" wrapText="1"/>
    </xf>
    <xf numFmtId="59" fontId="7" fillId="0" borderId="10" xfId="0" applyNumberFormat="1" applyFont="1" applyBorder="1" applyAlignment="1">
      <alignment horizontal="center"/>
    </xf>
    <xf numFmtId="59" fontId="4" fillId="0" borderId="10" xfId="0" applyNumberFormat="1" applyFont="1" applyFill="1" applyBorder="1" applyAlignment="1">
      <alignment horizontal="center"/>
    </xf>
    <xf numFmtId="59" fontId="3" fillId="0" borderId="10" xfId="0" applyNumberFormat="1" applyFont="1" applyFill="1" applyBorder="1" applyAlignment="1">
      <alignment/>
    </xf>
    <xf numFmtId="59" fontId="3" fillId="0" borderId="10" xfId="0" applyNumberFormat="1" applyFont="1" applyFill="1" applyBorder="1" applyAlignment="1">
      <alignment horizontal="center"/>
    </xf>
    <xf numFmtId="6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quotePrefix="1">
      <alignment/>
    </xf>
    <xf numFmtId="0" fontId="3" fillId="0" borderId="10" xfId="0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quotePrefix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quotePrefix="1">
      <alignment horizontal="center"/>
    </xf>
    <xf numFmtId="0" fontId="3" fillId="0" borderId="31" xfId="0" applyFont="1" applyFill="1" applyBorder="1" applyAlignment="1" quotePrefix="1">
      <alignment/>
    </xf>
    <xf numFmtId="3" fontId="3" fillId="0" borderId="3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59" fontId="4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59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59" fontId="3" fillId="0" borderId="33" xfId="0" applyNumberFormat="1" applyFont="1" applyFill="1" applyBorder="1" applyAlignment="1">
      <alignment horizontal="center"/>
    </xf>
    <xf numFmtId="6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0" fontId="3" fillId="0" borderId="33" xfId="0" applyNumberFormat="1" applyFont="1" applyBorder="1" applyAlignment="1" quotePrefix="1">
      <alignment horizontal="center" vertical="center"/>
    </xf>
    <xf numFmtId="0" fontId="3" fillId="0" borderId="33" xfId="0" applyNumberFormat="1" applyFont="1" applyFill="1" applyBorder="1" applyAlignment="1" quotePrefix="1">
      <alignment horizontal="center"/>
    </xf>
    <xf numFmtId="0" fontId="4" fillId="0" borderId="33" xfId="0" applyNumberFormat="1" applyFont="1" applyBorder="1" applyAlignment="1">
      <alignment horizontal="center" vertical="center"/>
    </xf>
    <xf numFmtId="59" fontId="4" fillId="0" borderId="31" xfId="0" applyNumberFormat="1" applyFont="1" applyFill="1" applyBorder="1" applyAlignment="1">
      <alignment horizontal="center"/>
    </xf>
    <xf numFmtId="59" fontId="4" fillId="0" borderId="31" xfId="0" applyNumberFormat="1" applyFont="1" applyFill="1" applyBorder="1" applyAlignment="1">
      <alignment/>
    </xf>
    <xf numFmtId="0" fontId="3" fillId="0" borderId="31" xfId="0" applyFont="1" applyBorder="1" applyAlignment="1">
      <alignment horizontal="center"/>
    </xf>
    <xf numFmtId="60" fontId="4" fillId="0" borderId="3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4" xfId="0" applyNumberFormat="1" applyFont="1" applyBorder="1" applyAlignment="1">
      <alignment horizontal="right" vertical="center"/>
    </xf>
    <xf numFmtId="0" fontId="3" fillId="0" borderId="31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/>
    </xf>
    <xf numFmtId="4" fontId="3" fillId="0" borderId="31" xfId="0" applyNumberFormat="1" applyFont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/>
    </xf>
    <xf numFmtId="0" fontId="4" fillId="0" borderId="33" xfId="0" applyNumberFormat="1" applyFont="1" applyFill="1" applyBorder="1" applyAlignment="1" quotePrefix="1">
      <alignment horizontal="center"/>
    </xf>
    <xf numFmtId="3" fontId="4" fillId="0" borderId="36" xfId="0" applyNumberFormat="1" applyFont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/>
    </xf>
    <xf numFmtId="60" fontId="3" fillId="0" borderId="10" xfId="0" applyNumberFormat="1" applyFont="1" applyFill="1" applyBorder="1" applyAlignment="1" quotePrefix="1">
      <alignment horizontal="left"/>
    </xf>
    <xf numFmtId="3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right" vertical="center"/>
    </xf>
    <xf numFmtId="60" fontId="3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 quotePrefix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3" fillId="36" borderId="0" xfId="0" applyNumberFormat="1" applyFont="1" applyFill="1" applyAlignment="1">
      <alignment/>
    </xf>
    <xf numFmtId="0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 quotePrefix="1">
      <alignment horizontal="center"/>
    </xf>
    <xf numFmtId="0" fontId="3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3" fillId="34" borderId="21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 quotePrefix="1">
      <alignment horizontal="center"/>
    </xf>
    <xf numFmtId="0" fontId="3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3" fillId="0" borderId="31" xfId="0" applyNumberFormat="1" applyFont="1" applyBorder="1" applyAlignment="1">
      <alignment/>
    </xf>
    <xf numFmtId="0" fontId="4" fillId="33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60" fontId="3" fillId="0" borderId="10" xfId="0" applyNumberFormat="1" applyFont="1" applyBorder="1" applyAlignment="1" quotePrefix="1">
      <alignment horizontal="left" wrapText="1"/>
    </xf>
    <xf numFmtId="3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34" fillId="0" borderId="37" xfId="0" applyNumberFormat="1" applyFont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43" fontId="3" fillId="0" borderId="0" xfId="39" applyFont="1" applyAlignment="1">
      <alignment/>
    </xf>
    <xf numFmtId="187" fontId="4" fillId="0" borderId="17" xfId="39" applyNumberFormat="1" applyFont="1" applyBorder="1" applyAlignment="1">
      <alignment horizontal="center" vertical="center" wrapText="1"/>
    </xf>
    <xf numFmtId="43" fontId="4" fillId="0" borderId="17" xfId="39" applyFont="1" applyBorder="1" applyAlignment="1">
      <alignment horizontal="center" vertical="center" wrapText="1"/>
    </xf>
    <xf numFmtId="0" fontId="4" fillId="38" borderId="0" xfId="0" applyFont="1" applyFill="1" applyAlignment="1">
      <alignment/>
    </xf>
    <xf numFmtId="43" fontId="4" fillId="0" borderId="0" xfId="39" applyFont="1" applyAlignment="1">
      <alignment/>
    </xf>
    <xf numFmtId="187" fontId="4" fillId="0" borderId="19" xfId="39" applyNumberFormat="1" applyFont="1" applyBorder="1" applyAlignment="1">
      <alignment horizontal="center" vertical="center" wrapText="1"/>
    </xf>
    <xf numFmtId="43" fontId="4" fillId="0" borderId="19" xfId="39" applyFont="1" applyBorder="1" applyAlignment="1">
      <alignment horizontal="center" vertical="center" wrapText="1"/>
    </xf>
    <xf numFmtId="187" fontId="4" fillId="0" borderId="11" xfId="39" applyNumberFormat="1" applyFont="1" applyBorder="1" applyAlignment="1">
      <alignment horizontal="center" vertical="center" wrapText="1"/>
    </xf>
    <xf numFmtId="43" fontId="4" fillId="0" borderId="11" xfId="39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9" borderId="27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187" fontId="7" fillId="0" borderId="10" xfId="39" applyNumberFormat="1" applyFont="1" applyBorder="1" applyAlignment="1">
      <alignment/>
    </xf>
    <xf numFmtId="43" fontId="7" fillId="0" borderId="10" xfId="39" applyFont="1" applyBorder="1" applyAlignment="1">
      <alignment/>
    </xf>
    <xf numFmtId="0" fontId="7" fillId="38" borderId="0" xfId="0" applyFont="1" applyFill="1" applyAlignment="1">
      <alignment/>
    </xf>
    <xf numFmtId="43" fontId="7" fillId="0" borderId="0" xfId="39" applyFont="1" applyAlignment="1">
      <alignment/>
    </xf>
    <xf numFmtId="41" fontId="3" fillId="0" borderId="10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187" fontId="3" fillId="0" borderId="0" xfId="0" applyNumberFormat="1" applyFont="1" applyAlignment="1">
      <alignment/>
    </xf>
    <xf numFmtId="187" fontId="3" fillId="38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/>
    </xf>
    <xf numFmtId="187" fontId="4" fillId="0" borderId="10" xfId="39" applyNumberFormat="1" applyFont="1" applyFill="1" applyBorder="1" applyAlignment="1">
      <alignment wrapText="1"/>
    </xf>
    <xf numFmtId="43" fontId="3" fillId="0" borderId="10" xfId="39" applyFont="1" applyFill="1" applyBorder="1" applyAlignment="1">
      <alignment wrapText="1"/>
    </xf>
    <xf numFmtId="187" fontId="3" fillId="0" borderId="10" xfId="39" applyNumberFormat="1" applyFont="1" applyFill="1" applyBorder="1" applyAlignment="1">
      <alignment wrapText="1"/>
    </xf>
    <xf numFmtId="43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3" fontId="3" fillId="0" borderId="0" xfId="39" applyFont="1" applyFill="1" applyAlignment="1">
      <alignment wrapText="1"/>
    </xf>
    <xf numFmtId="0" fontId="3" fillId="38" borderId="0" xfId="0" applyFont="1" applyFill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187" fontId="4" fillId="39" borderId="10" xfId="39" applyNumberFormat="1" applyFont="1" applyFill="1" applyBorder="1" applyAlignment="1">
      <alignment/>
    </xf>
    <xf numFmtId="43" fontId="3" fillId="39" borderId="10" xfId="39" applyFont="1" applyFill="1" applyBorder="1" applyAlignment="1">
      <alignment/>
    </xf>
    <xf numFmtId="187" fontId="3" fillId="39" borderId="10" xfId="39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187" fontId="4" fillId="36" borderId="10" xfId="39" applyNumberFormat="1" applyFont="1" applyFill="1" applyBorder="1" applyAlignment="1">
      <alignment/>
    </xf>
    <xf numFmtId="43" fontId="3" fillId="36" borderId="10" xfId="39" applyFont="1" applyFill="1" applyBorder="1" applyAlignment="1">
      <alignment/>
    </xf>
    <xf numFmtId="187" fontId="3" fillId="36" borderId="10" xfId="39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9" borderId="10" xfId="0" applyFont="1" applyFill="1" applyBorder="1" applyAlignment="1">
      <alignment/>
    </xf>
    <xf numFmtId="187" fontId="4" fillId="39" borderId="10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/>
    </xf>
    <xf numFmtId="43" fontId="3" fillId="39" borderId="10" xfId="0" applyNumberFormat="1" applyFont="1" applyFill="1" applyBorder="1" applyAlignment="1">
      <alignment/>
    </xf>
    <xf numFmtId="187" fontId="3" fillId="36" borderId="0" xfId="0" applyNumberFormat="1" applyFont="1" applyFill="1" applyAlignment="1">
      <alignment/>
    </xf>
    <xf numFmtId="187" fontId="4" fillId="0" borderId="10" xfId="0" applyNumberFormat="1" applyFont="1" applyFill="1" applyBorder="1" applyAlignment="1">
      <alignment/>
    </xf>
    <xf numFmtId="43" fontId="3" fillId="40" borderId="0" xfId="39" applyFont="1" applyFill="1" applyAlignment="1">
      <alignment/>
    </xf>
    <xf numFmtId="0" fontId="3" fillId="12" borderId="10" xfId="0" applyFont="1" applyFill="1" applyBorder="1" applyAlignment="1">
      <alignment wrapText="1"/>
    </xf>
    <xf numFmtId="187" fontId="4" fillId="12" borderId="10" xfId="39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41" fontId="3" fillId="12" borderId="10" xfId="0" applyNumberFormat="1" applyFont="1" applyFill="1" applyBorder="1" applyAlignment="1">
      <alignment/>
    </xf>
    <xf numFmtId="2" fontId="3" fillId="12" borderId="10" xfId="0" applyNumberFormat="1" applyFont="1" applyFill="1" applyBorder="1" applyAlignment="1">
      <alignment/>
    </xf>
    <xf numFmtId="43" fontId="3" fillId="12" borderId="10" xfId="39" applyFont="1" applyFill="1" applyBorder="1" applyAlignment="1">
      <alignment/>
    </xf>
    <xf numFmtId="187" fontId="3" fillId="12" borderId="10" xfId="39" applyNumberFormat="1" applyFont="1" applyFill="1" applyBorder="1" applyAlignment="1">
      <alignment/>
    </xf>
    <xf numFmtId="43" fontId="3" fillId="12" borderId="10" xfId="0" applyNumberFormat="1" applyFont="1" applyFill="1" applyBorder="1" applyAlignment="1">
      <alignment/>
    </xf>
    <xf numFmtId="0" fontId="3" fillId="12" borderId="0" xfId="0" applyFont="1" applyFill="1" applyAlignment="1">
      <alignment/>
    </xf>
    <xf numFmtId="43" fontId="3" fillId="12" borderId="0" xfId="39" applyFont="1" applyFill="1" applyAlignment="1">
      <alignment/>
    </xf>
    <xf numFmtId="43" fontId="3" fillId="0" borderId="10" xfId="39" applyFont="1" applyBorder="1" applyAlignment="1">
      <alignment/>
    </xf>
    <xf numFmtId="43" fontId="3" fillId="38" borderId="0" xfId="39" applyFont="1" applyFill="1" applyAlignment="1">
      <alignment/>
    </xf>
    <xf numFmtId="2" fontId="3" fillId="0" borderId="11" xfId="0" applyNumberFormat="1" applyFont="1" applyFill="1" applyBorder="1" applyAlignment="1">
      <alignment/>
    </xf>
    <xf numFmtId="187" fontId="4" fillId="0" borderId="11" xfId="39" applyNumberFormat="1" applyFont="1" applyFill="1" applyBorder="1" applyAlignment="1">
      <alignment/>
    </xf>
    <xf numFmtId="43" fontId="4" fillId="0" borderId="11" xfId="39" applyFont="1" applyFill="1" applyBorder="1" applyAlignment="1">
      <alignment/>
    </xf>
    <xf numFmtId="43" fontId="4" fillId="0" borderId="11" xfId="39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4" fillId="12" borderId="10" xfId="0" applyFont="1" applyFill="1" applyBorder="1" applyAlignment="1">
      <alignment/>
    </xf>
    <xf numFmtId="41" fontId="4" fillId="12" borderId="10" xfId="0" applyNumberFormat="1" applyFont="1" applyFill="1" applyBorder="1" applyAlignment="1">
      <alignment/>
    </xf>
    <xf numFmtId="187" fontId="3" fillId="12" borderId="0" xfId="0" applyNumberFormat="1" applyFont="1" applyFill="1" applyAlignment="1">
      <alignment/>
    </xf>
    <xf numFmtId="187" fontId="4" fillId="0" borderId="0" xfId="39" applyNumberFormat="1" applyFont="1" applyAlignment="1">
      <alignment/>
    </xf>
    <xf numFmtId="187" fontId="3" fillId="0" borderId="0" xfId="39" applyNumberFormat="1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A1" sqref="A1:IV16384"/>
    </sheetView>
  </sheetViews>
  <sheetFormatPr defaultColWidth="6.57421875" defaultRowHeight="15"/>
  <cols>
    <col min="1" max="1" width="41.7109375" style="1" customWidth="1"/>
    <col min="2" max="2" width="8.8515625" style="1" customWidth="1"/>
    <col min="3" max="3" width="7.140625" style="2" bestFit="1" customWidth="1"/>
    <col min="4" max="4" width="7.00390625" style="2" customWidth="1"/>
    <col min="5" max="5" width="10.8515625" style="2" bestFit="1" customWidth="1"/>
    <col min="6" max="6" width="7.00390625" style="2" customWidth="1"/>
    <col min="7" max="7" width="6.00390625" style="2" bestFit="1" customWidth="1"/>
    <col min="8" max="8" width="5.7109375" style="2" customWidth="1"/>
    <col min="9" max="13" width="6.00390625" style="2" bestFit="1" customWidth="1"/>
    <col min="14" max="14" width="8.421875" style="4" bestFit="1" customWidth="1"/>
    <col min="15" max="15" width="6.7109375" style="4" bestFit="1" customWidth="1"/>
    <col min="16" max="16" width="7.421875" style="4" customWidth="1"/>
    <col min="17" max="18" width="10.140625" style="1" customWidth="1"/>
    <col min="19" max="20" width="12.421875" style="1" bestFit="1" customWidth="1"/>
    <col min="21" max="21" width="11.421875" style="1" bestFit="1" customWidth="1"/>
    <col min="22" max="22" width="10.140625" style="1" customWidth="1"/>
    <col min="23" max="16384" width="6.57421875" style="1" customWidth="1"/>
  </cols>
  <sheetData>
    <row r="1" ht="21">
      <c r="N1" s="3"/>
    </row>
    <row r="2" spans="1:22" ht="23.25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 ht="23.25">
      <c r="A3" s="264" t="s">
        <v>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1" ht="23.25">
      <c r="A4" s="265" t="s">
        <v>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</row>
    <row r="5" spans="1:24" s="6" customFormat="1" ht="48" customHeight="1">
      <c r="A5" s="266" t="s">
        <v>3</v>
      </c>
      <c r="B5" s="267" t="s">
        <v>4</v>
      </c>
      <c r="C5" s="270" t="s">
        <v>5</v>
      </c>
      <c r="D5" s="271"/>
      <c r="E5" s="272"/>
      <c r="F5" s="270" t="s">
        <v>6</v>
      </c>
      <c r="G5" s="271"/>
      <c r="H5" s="271"/>
      <c r="I5" s="271"/>
      <c r="J5" s="271"/>
      <c r="K5" s="271"/>
      <c r="L5" s="271"/>
      <c r="M5" s="272"/>
      <c r="N5" s="270" t="s">
        <v>7</v>
      </c>
      <c r="O5" s="271"/>
      <c r="P5" s="272"/>
      <c r="Q5" s="267" t="s">
        <v>8</v>
      </c>
      <c r="R5" s="267" t="s">
        <v>9</v>
      </c>
      <c r="S5" s="267" t="s">
        <v>10</v>
      </c>
      <c r="T5" s="267" t="s">
        <v>11</v>
      </c>
      <c r="U5" s="267" t="s">
        <v>12</v>
      </c>
      <c r="V5" s="267" t="s">
        <v>13</v>
      </c>
      <c r="W5" s="5"/>
      <c r="X5" s="5"/>
    </row>
    <row r="6" spans="1:24" s="6" customFormat="1" ht="28.5" customHeight="1">
      <c r="A6" s="266"/>
      <c r="B6" s="268"/>
      <c r="C6" s="273"/>
      <c r="D6" s="274"/>
      <c r="E6" s="275"/>
      <c r="F6" s="282" t="s">
        <v>14</v>
      </c>
      <c r="G6" s="282"/>
      <c r="H6" s="282" t="s">
        <v>15</v>
      </c>
      <c r="I6" s="282"/>
      <c r="J6" s="282" t="s">
        <v>16</v>
      </c>
      <c r="K6" s="282"/>
      <c r="L6" s="282" t="s">
        <v>17</v>
      </c>
      <c r="M6" s="282"/>
      <c r="N6" s="276"/>
      <c r="O6" s="277"/>
      <c r="P6" s="278"/>
      <c r="Q6" s="268"/>
      <c r="R6" s="268"/>
      <c r="S6" s="268"/>
      <c r="T6" s="268"/>
      <c r="U6" s="268"/>
      <c r="V6" s="268"/>
      <c r="W6" s="5"/>
      <c r="X6" s="5"/>
    </row>
    <row r="7" spans="1:22" s="6" customFormat="1" ht="24" customHeight="1">
      <c r="A7" s="266"/>
      <c r="B7" s="269"/>
      <c r="C7" s="7" t="s">
        <v>18</v>
      </c>
      <c r="D7" s="7" t="s">
        <v>19</v>
      </c>
      <c r="E7" s="8" t="s">
        <v>20</v>
      </c>
      <c r="F7" s="7" t="s">
        <v>18</v>
      </c>
      <c r="G7" s="7" t="s">
        <v>19</v>
      </c>
      <c r="H7" s="7" t="s">
        <v>18</v>
      </c>
      <c r="I7" s="7" t="s">
        <v>19</v>
      </c>
      <c r="J7" s="7" t="s">
        <v>18</v>
      </c>
      <c r="K7" s="7" t="s">
        <v>19</v>
      </c>
      <c r="L7" s="7" t="s">
        <v>18</v>
      </c>
      <c r="M7" s="7" t="s">
        <v>19</v>
      </c>
      <c r="N7" s="7" t="s">
        <v>18</v>
      </c>
      <c r="O7" s="7" t="s">
        <v>19</v>
      </c>
      <c r="P7" s="7" t="s">
        <v>21</v>
      </c>
      <c r="Q7" s="269"/>
      <c r="R7" s="269"/>
      <c r="S7" s="269"/>
      <c r="T7" s="269"/>
      <c r="U7" s="269"/>
      <c r="V7" s="269"/>
    </row>
    <row r="8" spans="1:22" s="6" customFormat="1" ht="24" customHeight="1">
      <c r="A8" s="9" t="s">
        <v>22</v>
      </c>
      <c r="B8" s="279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1"/>
    </row>
    <row r="9" spans="1:22" s="14" customFormat="1" ht="26.25" customHeight="1">
      <c r="A9" s="10" t="s">
        <v>23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  <c r="R9" s="13"/>
      <c r="S9" s="13"/>
      <c r="T9" s="13"/>
      <c r="U9" s="13"/>
      <c r="V9" s="13"/>
    </row>
    <row r="10" spans="1:22" s="2" customFormat="1" ht="21">
      <c r="A10" s="15" t="s">
        <v>24</v>
      </c>
      <c r="B10" s="16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6"/>
      <c r="R10" s="18">
        <v>22000</v>
      </c>
      <c r="S10" s="18">
        <v>0</v>
      </c>
      <c r="T10" s="18">
        <v>20545</v>
      </c>
      <c r="U10" s="19">
        <f>S10+T10</f>
        <v>20545</v>
      </c>
      <c r="V10" s="20">
        <f>U10/R10*100</f>
        <v>93.38636363636364</v>
      </c>
    </row>
    <row r="11" spans="1:22" s="2" customFormat="1" ht="21">
      <c r="A11" s="21" t="s">
        <v>25</v>
      </c>
      <c r="B11" s="16">
        <v>260</v>
      </c>
      <c r="C11" s="16">
        <v>0</v>
      </c>
      <c r="D11" s="16">
        <v>0</v>
      </c>
      <c r="E11" s="16">
        <f>SUM(C11:D11)</f>
        <v>0</v>
      </c>
      <c r="F11" s="16"/>
      <c r="G11" s="16"/>
      <c r="H11" s="16"/>
      <c r="I11" s="16"/>
      <c r="J11" s="16"/>
      <c r="K11" s="16"/>
      <c r="L11" s="16"/>
      <c r="M11" s="16"/>
      <c r="N11" s="17">
        <f>SUM(N12:N12)</f>
        <v>0</v>
      </c>
      <c r="O11" s="17">
        <f>SUM(O12:O12)</f>
        <v>0</v>
      </c>
      <c r="P11" s="17">
        <f>SUM(P12:P12)</f>
        <v>0</v>
      </c>
      <c r="Q11" s="20">
        <f>P11/B11*100</f>
        <v>0</v>
      </c>
      <c r="R11" s="18">
        <v>234000</v>
      </c>
      <c r="S11" s="22">
        <v>13882</v>
      </c>
      <c r="T11" s="23">
        <v>21631</v>
      </c>
      <c r="U11" s="19">
        <f>S11+T11</f>
        <v>35513</v>
      </c>
      <c r="V11" s="20">
        <f>U11/R11*100</f>
        <v>15.176495726495725</v>
      </c>
    </row>
    <row r="12" spans="1:22" s="2" customFormat="1" ht="21">
      <c r="A12" s="24" t="s">
        <v>26</v>
      </c>
      <c r="B12" s="16"/>
      <c r="C12" s="16"/>
      <c r="D12" s="16"/>
      <c r="E12" s="25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20"/>
      <c r="R12" s="26"/>
      <c r="S12" s="16"/>
      <c r="T12" s="16"/>
      <c r="U12" s="16"/>
      <c r="V12" s="16"/>
    </row>
    <row r="13" spans="1:22" s="2" customFormat="1" ht="21">
      <c r="A13" s="27" t="s">
        <v>27</v>
      </c>
      <c r="B13" s="16">
        <v>585</v>
      </c>
      <c r="C13" s="16">
        <f>SUM(C14:C14)</f>
        <v>0</v>
      </c>
      <c r="D13" s="16">
        <f>SUM(D14:D14)</f>
        <v>0</v>
      </c>
      <c r="E13" s="25">
        <f>SUM(E14:E14)</f>
        <v>0</v>
      </c>
      <c r="F13" s="16"/>
      <c r="G13" s="16"/>
      <c r="H13" s="16">
        <v>102</v>
      </c>
      <c r="I13" s="16">
        <v>308</v>
      </c>
      <c r="J13" s="16">
        <v>54</v>
      </c>
      <c r="K13" s="16">
        <v>151</v>
      </c>
      <c r="L13" s="16"/>
      <c r="M13" s="16"/>
      <c r="N13" s="17">
        <f>C13+F13+H13+J13+L13</f>
        <v>156</v>
      </c>
      <c r="O13" s="17">
        <f>D13+G13+I13+K13+M13</f>
        <v>459</v>
      </c>
      <c r="P13" s="17">
        <f>SUM(N13:O13)</f>
        <v>615</v>
      </c>
      <c r="Q13" s="20">
        <f>P13/B13*100</f>
        <v>105.12820512820514</v>
      </c>
      <c r="R13" s="26"/>
      <c r="S13" s="28"/>
      <c r="T13" s="23">
        <v>21631</v>
      </c>
      <c r="U13" s="19"/>
      <c r="V13" s="20"/>
    </row>
    <row r="14" spans="1:22" s="2" customFormat="1" ht="21">
      <c r="A14" s="24"/>
      <c r="B14" s="16"/>
      <c r="C14" s="16"/>
      <c r="D14" s="16"/>
      <c r="E14" s="25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20"/>
      <c r="R14" s="26"/>
      <c r="S14" s="16"/>
      <c r="T14" s="16"/>
      <c r="U14" s="16"/>
      <c r="V14" s="16"/>
    </row>
    <row r="15" spans="1:22" s="4" customFormat="1" ht="21">
      <c r="A15" s="15" t="s">
        <v>28</v>
      </c>
      <c r="B15" s="17">
        <v>140</v>
      </c>
      <c r="C15" s="29">
        <f>SUM(C16:C16)</f>
        <v>0</v>
      </c>
      <c r="D15" s="29">
        <f>SUM(D16:D16)</f>
        <v>0</v>
      </c>
      <c r="E15" s="29">
        <f>SUM(E16:E16)</f>
        <v>0</v>
      </c>
      <c r="F15" s="17"/>
      <c r="G15" s="17"/>
      <c r="H15" s="17"/>
      <c r="I15" s="17"/>
      <c r="J15" s="17"/>
      <c r="K15" s="17"/>
      <c r="L15" s="17"/>
      <c r="M15" s="17"/>
      <c r="N15" s="17">
        <f>SUM(N16:N16)</f>
        <v>0</v>
      </c>
      <c r="O15" s="17">
        <f>SUM(O16:O16)</f>
        <v>0</v>
      </c>
      <c r="P15" s="17">
        <f>SUM(P16:P16)</f>
        <v>0</v>
      </c>
      <c r="Q15" s="30">
        <f>P15/B15*100</f>
        <v>0</v>
      </c>
      <c r="R15" s="31">
        <v>16100</v>
      </c>
      <c r="S15" s="17"/>
      <c r="T15" s="23"/>
      <c r="U15" s="31"/>
      <c r="V15" s="20">
        <f>U15/R15*100</f>
        <v>0</v>
      </c>
    </row>
    <row r="16" spans="1:22" s="2" customFormat="1" ht="21">
      <c r="A16" s="2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6"/>
      <c r="R16" s="16"/>
      <c r="S16" s="16"/>
      <c r="T16" s="18"/>
      <c r="U16" s="16"/>
      <c r="V16" s="16"/>
    </row>
    <row r="17" spans="1:22" s="2" customFormat="1" ht="21">
      <c r="A17" s="2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6"/>
      <c r="R17" s="16"/>
      <c r="S17" s="16"/>
      <c r="T17" s="16"/>
      <c r="U17" s="16"/>
      <c r="V17" s="16"/>
    </row>
    <row r="18" spans="1:22" s="4" customFormat="1" ht="21">
      <c r="A18" s="15" t="s">
        <v>29</v>
      </c>
      <c r="B18" s="17">
        <v>120</v>
      </c>
      <c r="C18" s="17">
        <f>SUM(C19:C19)</f>
        <v>0</v>
      </c>
      <c r="D18" s="17">
        <f>SUM(D19:D19)</f>
        <v>0</v>
      </c>
      <c r="E18" s="17">
        <f>SUM(E19:E19)</f>
        <v>0</v>
      </c>
      <c r="F18" s="17"/>
      <c r="G18" s="17"/>
      <c r="H18" s="17"/>
      <c r="I18" s="17"/>
      <c r="J18" s="17"/>
      <c r="K18" s="17"/>
      <c r="L18" s="17"/>
      <c r="M18" s="17"/>
      <c r="N18" s="17">
        <f>SUM(N19:N19)</f>
        <v>0</v>
      </c>
      <c r="O18" s="17">
        <f>SUM(O19:O19)</f>
        <v>0</v>
      </c>
      <c r="P18" s="17">
        <f>SUM(P19:P19)</f>
        <v>0</v>
      </c>
      <c r="Q18" s="30">
        <f>P18/B18*100</f>
        <v>0</v>
      </c>
      <c r="R18" s="31">
        <v>72000</v>
      </c>
      <c r="S18" s="32">
        <f>SUM(S19:S20)</f>
        <v>18800</v>
      </c>
      <c r="T18" s="26">
        <v>6400</v>
      </c>
      <c r="U18" s="31">
        <f>SUM(S18:T18)</f>
        <v>25200</v>
      </c>
      <c r="V18" s="20">
        <f>U18/R18*100</f>
        <v>35</v>
      </c>
    </row>
    <row r="19" spans="1:22" s="2" customFormat="1" ht="21">
      <c r="A19" s="24" t="s">
        <v>30</v>
      </c>
      <c r="B19" s="16">
        <v>130</v>
      </c>
      <c r="C19" s="16">
        <v>0</v>
      </c>
      <c r="D19" s="16">
        <v>0</v>
      </c>
      <c r="E19" s="16">
        <f>D19+C19</f>
        <v>0</v>
      </c>
      <c r="F19" s="16"/>
      <c r="G19" s="16"/>
      <c r="H19" s="16"/>
      <c r="I19" s="16"/>
      <c r="J19" s="16"/>
      <c r="K19" s="16"/>
      <c r="L19" s="16"/>
      <c r="M19" s="16"/>
      <c r="N19" s="17">
        <f>F19+H19+J19+L19</f>
        <v>0</v>
      </c>
      <c r="O19" s="17">
        <f>G19+I19+K19+M19</f>
        <v>0</v>
      </c>
      <c r="P19" s="17">
        <f>SUM(N19:O19)</f>
        <v>0</v>
      </c>
      <c r="Q19" s="16"/>
      <c r="R19" s="16"/>
      <c r="S19" s="18">
        <v>18800</v>
      </c>
      <c r="T19" s="18"/>
      <c r="U19" s="16"/>
      <c r="V19" s="16"/>
    </row>
    <row r="20" spans="1:22" s="2" customFormat="1" ht="21">
      <c r="A20" s="2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6"/>
      <c r="R20" s="16"/>
      <c r="S20" s="16"/>
      <c r="T20" s="18"/>
      <c r="U20" s="16"/>
      <c r="V20" s="16"/>
    </row>
    <row r="21" spans="1:22" s="4" customFormat="1" ht="21">
      <c r="A21" s="15" t="s">
        <v>31</v>
      </c>
      <c r="B21" s="17">
        <v>40</v>
      </c>
      <c r="C21" s="17">
        <f>SUM(C22:C22)</f>
        <v>0</v>
      </c>
      <c r="D21" s="17">
        <f>SUM(D22:D22)</f>
        <v>0</v>
      </c>
      <c r="E21" s="17">
        <f>SUM(E22:E22)</f>
        <v>0</v>
      </c>
      <c r="F21" s="17"/>
      <c r="G21" s="17"/>
      <c r="H21" s="17"/>
      <c r="I21" s="17"/>
      <c r="J21" s="17"/>
      <c r="K21" s="17"/>
      <c r="L21" s="17"/>
      <c r="M21" s="17"/>
      <c r="N21" s="17">
        <f>SUM(N22:N22)</f>
        <v>0</v>
      </c>
      <c r="O21" s="17">
        <f>SUM(O22:O22)</f>
        <v>0</v>
      </c>
      <c r="P21" s="17">
        <f>O21+N21</f>
        <v>0</v>
      </c>
      <c r="Q21" s="30">
        <f>P21/B21*100</f>
        <v>0</v>
      </c>
      <c r="R21" s="31">
        <v>32000</v>
      </c>
      <c r="S21" s="17"/>
      <c r="T21" s="33"/>
      <c r="U21" s="31"/>
      <c r="V21" s="20">
        <f>U21/R21*100</f>
        <v>0</v>
      </c>
    </row>
    <row r="22" spans="1:22" s="2" customFormat="1" ht="21">
      <c r="A22" s="2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6"/>
      <c r="R22" s="16"/>
      <c r="S22" s="16"/>
      <c r="T22" s="16"/>
      <c r="U22" s="16"/>
      <c r="V22" s="16"/>
    </row>
    <row r="23" spans="1:22" s="2" customFormat="1" ht="21">
      <c r="A23" s="15" t="s">
        <v>32</v>
      </c>
      <c r="B23" s="16"/>
      <c r="C23" s="16">
        <f>SUM(C24:C24)</f>
        <v>0</v>
      </c>
      <c r="D23" s="16">
        <f>SUM(D24:D24)</f>
        <v>0</v>
      </c>
      <c r="E23" s="16">
        <f>SUM(E24:E24)</f>
        <v>0</v>
      </c>
      <c r="F23" s="16"/>
      <c r="G23" s="16"/>
      <c r="H23" s="16"/>
      <c r="I23" s="16"/>
      <c r="J23" s="16"/>
      <c r="K23" s="16"/>
      <c r="L23" s="16"/>
      <c r="M23" s="16"/>
      <c r="N23" s="17">
        <f>SUM(N24:N24)</f>
        <v>0</v>
      </c>
      <c r="O23" s="17">
        <f>SUM(O24:O24)</f>
        <v>0</v>
      </c>
      <c r="P23" s="17">
        <f>SUM(P24:P24)</f>
        <v>0</v>
      </c>
      <c r="Q23" s="16"/>
      <c r="R23" s="16"/>
      <c r="S23" s="16"/>
      <c r="T23" s="16"/>
      <c r="U23" s="16"/>
      <c r="V23" s="16"/>
    </row>
    <row r="24" spans="1:22" s="2" customFormat="1" ht="21">
      <c r="A24" s="3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17"/>
      <c r="Q24" s="16"/>
      <c r="R24" s="16"/>
      <c r="S24" s="16"/>
      <c r="T24" s="16"/>
      <c r="U24" s="16"/>
      <c r="V24" s="16"/>
    </row>
    <row r="25" spans="1:22" s="2" customFormat="1" ht="21">
      <c r="A25" s="15" t="s">
        <v>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7"/>
      <c r="Q25" s="16"/>
      <c r="R25" s="16"/>
      <c r="S25" s="16"/>
      <c r="T25" s="16"/>
      <c r="U25" s="16"/>
      <c r="V25" s="16"/>
    </row>
    <row r="26" spans="1:22" s="2" customFormat="1" ht="21">
      <c r="A26" s="15" t="s">
        <v>34</v>
      </c>
      <c r="B26" s="16">
        <v>46</v>
      </c>
      <c r="C26" s="16">
        <v>24</v>
      </c>
      <c r="D26" s="16">
        <v>22</v>
      </c>
      <c r="E26" s="16">
        <f>SUM(C26:D26)</f>
        <v>46</v>
      </c>
      <c r="F26" s="16"/>
      <c r="G26" s="16"/>
      <c r="H26" s="16"/>
      <c r="I26" s="16"/>
      <c r="J26" s="16"/>
      <c r="K26" s="16"/>
      <c r="L26" s="16"/>
      <c r="M26" s="16"/>
      <c r="N26" s="17">
        <v>24</v>
      </c>
      <c r="O26" s="17">
        <v>22</v>
      </c>
      <c r="P26" s="17">
        <f>SUM(N26:O26)</f>
        <v>46</v>
      </c>
      <c r="Q26" s="20">
        <f>P26/B26*100</f>
        <v>100</v>
      </c>
      <c r="R26" s="18">
        <v>97500</v>
      </c>
      <c r="S26" s="16">
        <v>31000</v>
      </c>
      <c r="T26" s="18"/>
      <c r="U26" s="19">
        <f>S26+T26</f>
        <v>31000</v>
      </c>
      <c r="V26" s="20">
        <f>U26/R26*100</f>
        <v>31.794871794871792</v>
      </c>
    </row>
    <row r="27" spans="1:22" ht="42">
      <c r="A27" s="35" t="s">
        <v>35</v>
      </c>
      <c r="B27" s="3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7"/>
      <c r="Q27" s="37"/>
      <c r="R27" s="37"/>
      <c r="S27" s="37"/>
      <c r="T27" s="37"/>
      <c r="U27" s="37"/>
      <c r="V27" s="37"/>
    </row>
    <row r="28" spans="1:22" s="2" customFormat="1" ht="21">
      <c r="A28" s="15" t="s">
        <v>36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7"/>
      <c r="P28" s="17"/>
      <c r="Q28" s="16"/>
      <c r="R28" s="16"/>
      <c r="S28" s="16"/>
      <c r="T28" s="16"/>
      <c r="U28" s="16"/>
      <c r="V28" s="16"/>
    </row>
    <row r="29" spans="1:22" s="2" customFormat="1" ht="21">
      <c r="A29" s="15" t="s">
        <v>37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6"/>
      <c r="R29" s="16"/>
      <c r="S29" s="16"/>
      <c r="T29" s="16"/>
      <c r="U29" s="16"/>
      <c r="V29" s="16"/>
    </row>
    <row r="30" spans="1:22" s="2" customFormat="1" ht="2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17"/>
      <c r="Q30" s="16"/>
      <c r="R30" s="16"/>
      <c r="S30" s="16"/>
      <c r="T30" s="16"/>
      <c r="U30" s="16"/>
      <c r="V30" s="16"/>
    </row>
    <row r="31" spans="1:22" s="2" customFormat="1" ht="21">
      <c r="A31" s="15" t="s">
        <v>39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6"/>
      <c r="R31" s="16"/>
      <c r="S31" s="16"/>
      <c r="T31" s="16"/>
      <c r="U31" s="16"/>
      <c r="V31" s="16"/>
    </row>
    <row r="32" spans="1:22" ht="42">
      <c r="A32" s="35" t="s">
        <v>40</v>
      </c>
      <c r="B32" s="3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7"/>
      <c r="P32" s="17"/>
      <c r="Q32" s="37"/>
      <c r="R32" s="37"/>
      <c r="S32" s="37"/>
      <c r="T32" s="37"/>
      <c r="U32" s="37"/>
      <c r="V32" s="37"/>
    </row>
    <row r="33" spans="1:22" s="2" customFormat="1" ht="42">
      <c r="A33" s="38" t="s">
        <v>41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7"/>
      <c r="Q33" s="16"/>
      <c r="R33" s="16"/>
      <c r="S33" s="16"/>
      <c r="T33" s="16"/>
      <c r="U33" s="16"/>
      <c r="V33" s="16"/>
    </row>
    <row r="34" spans="1:22" s="2" customFormat="1" ht="21">
      <c r="A34" s="15" t="s">
        <v>42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17"/>
      <c r="Q34" s="16"/>
      <c r="R34" s="16"/>
      <c r="S34" s="16"/>
      <c r="T34" s="16"/>
      <c r="U34" s="16"/>
      <c r="V34" s="16"/>
    </row>
    <row r="35" spans="1:22" s="2" customFormat="1" ht="21">
      <c r="A35" s="15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17"/>
      <c r="Q35" s="16"/>
      <c r="R35" s="16"/>
      <c r="S35" s="16"/>
      <c r="T35" s="16"/>
      <c r="U35" s="16"/>
      <c r="V35" s="16"/>
    </row>
    <row r="36" spans="1:22" s="2" customFormat="1" ht="21">
      <c r="A36" s="15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7"/>
      <c r="P36" s="17"/>
      <c r="Q36" s="16"/>
      <c r="R36" s="16"/>
      <c r="S36" s="16"/>
      <c r="T36" s="16"/>
      <c r="U36" s="16"/>
      <c r="V36" s="16"/>
    </row>
    <row r="37" spans="1:22" s="2" customFormat="1" ht="21">
      <c r="A37" s="38" t="s">
        <v>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7"/>
      <c r="P37" s="17"/>
      <c r="Q37" s="16"/>
      <c r="R37" s="16"/>
      <c r="S37" s="16"/>
      <c r="T37" s="16"/>
      <c r="U37" s="16"/>
      <c r="V37" s="16"/>
    </row>
    <row r="38" spans="1:22" ht="21">
      <c r="A38" s="39" t="s">
        <v>46</v>
      </c>
      <c r="B38" s="3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17"/>
      <c r="P38" s="17"/>
      <c r="Q38" s="37"/>
      <c r="R38" s="40">
        <v>34240</v>
      </c>
      <c r="S38" s="41">
        <v>0</v>
      </c>
      <c r="T38" s="23">
        <v>26760</v>
      </c>
      <c r="U38" s="41">
        <f>S38+T38</f>
        <v>26760</v>
      </c>
      <c r="V38" s="42">
        <f>U38/R38*100</f>
        <v>78.15420560747664</v>
      </c>
    </row>
    <row r="39" spans="1:22" s="2" customFormat="1" ht="21">
      <c r="A39" s="17" t="s">
        <v>47</v>
      </c>
      <c r="B39" s="43">
        <v>76000</v>
      </c>
      <c r="C39" s="43">
        <v>11710</v>
      </c>
      <c r="D39" s="43">
        <v>12025</v>
      </c>
      <c r="E39" s="43">
        <f>C39+D39</f>
        <v>23735</v>
      </c>
      <c r="F39" s="43">
        <v>975</v>
      </c>
      <c r="G39" s="43">
        <v>1200</v>
      </c>
      <c r="H39" s="43">
        <v>1055</v>
      </c>
      <c r="I39" s="43">
        <v>957</v>
      </c>
      <c r="J39" s="43">
        <v>987</v>
      </c>
      <c r="K39" s="43">
        <v>948</v>
      </c>
      <c r="L39" s="43">
        <v>977</v>
      </c>
      <c r="M39" s="43">
        <v>988</v>
      </c>
      <c r="N39" s="43">
        <f aca="true" t="shared" si="0" ref="N39:O43">C39+F39+H39+J39+L39</f>
        <v>15704</v>
      </c>
      <c r="O39" s="44">
        <f t="shared" si="0"/>
        <v>16118</v>
      </c>
      <c r="P39" s="43">
        <f aca="true" t="shared" si="1" ref="P39:P48">SUM(N39:O39)</f>
        <v>31822</v>
      </c>
      <c r="Q39" s="30">
        <f>(O39+N39)/B39*100</f>
        <v>41.87105263157895</v>
      </c>
      <c r="R39" s="16"/>
      <c r="S39" s="16"/>
      <c r="T39" s="16"/>
      <c r="U39" s="16"/>
      <c r="V39" s="16"/>
    </row>
    <row r="40" spans="1:22" s="2" customFormat="1" ht="21">
      <c r="A40" s="17" t="s">
        <v>48</v>
      </c>
      <c r="B40" s="43">
        <v>5000</v>
      </c>
      <c r="C40" s="43">
        <v>2175</v>
      </c>
      <c r="D40" s="43">
        <v>2485</v>
      </c>
      <c r="E40" s="43">
        <f>C40+D40</f>
        <v>4660</v>
      </c>
      <c r="F40" s="43">
        <v>0</v>
      </c>
      <c r="G40" s="43">
        <v>0</v>
      </c>
      <c r="H40" s="43">
        <v>1</v>
      </c>
      <c r="I40" s="43">
        <v>3</v>
      </c>
      <c r="J40" s="43">
        <v>1</v>
      </c>
      <c r="K40" s="43">
        <v>0</v>
      </c>
      <c r="L40" s="43">
        <v>0</v>
      </c>
      <c r="M40" s="43">
        <v>0</v>
      </c>
      <c r="N40" s="43">
        <f t="shared" si="0"/>
        <v>2177</v>
      </c>
      <c r="O40" s="44">
        <f t="shared" si="0"/>
        <v>2488</v>
      </c>
      <c r="P40" s="43">
        <f t="shared" si="1"/>
        <v>4665</v>
      </c>
      <c r="Q40" s="30">
        <f>(O40+N40)/B40*100</f>
        <v>93.30000000000001</v>
      </c>
      <c r="R40" s="16"/>
      <c r="S40" s="16"/>
      <c r="T40" s="16"/>
      <c r="U40" s="16"/>
      <c r="V40" s="16"/>
    </row>
    <row r="41" spans="1:22" s="2" customFormat="1" ht="21">
      <c r="A41" s="17" t="s">
        <v>49</v>
      </c>
      <c r="B41" s="43">
        <v>20000</v>
      </c>
      <c r="C41" s="43">
        <v>3361</v>
      </c>
      <c r="D41" s="43">
        <v>3745</v>
      </c>
      <c r="E41" s="43">
        <f>SUM(C41:D41)</f>
        <v>7106</v>
      </c>
      <c r="F41" s="43"/>
      <c r="G41" s="43"/>
      <c r="H41" s="43"/>
      <c r="I41" s="43"/>
      <c r="J41" s="43"/>
      <c r="K41" s="43"/>
      <c r="L41" s="43"/>
      <c r="M41" s="43"/>
      <c r="N41" s="43">
        <f t="shared" si="0"/>
        <v>3361</v>
      </c>
      <c r="O41" s="44">
        <f t="shared" si="0"/>
        <v>3745</v>
      </c>
      <c r="P41" s="43">
        <f>SUM(N41:O41)</f>
        <v>7106</v>
      </c>
      <c r="Q41" s="30">
        <f>P41/B41*100</f>
        <v>35.53</v>
      </c>
      <c r="R41" s="16"/>
      <c r="S41" s="26"/>
      <c r="T41" s="16"/>
      <c r="U41" s="16"/>
      <c r="V41" s="16"/>
    </row>
    <row r="42" spans="1:22" s="2" customFormat="1" ht="21">
      <c r="A42" s="16" t="s">
        <v>50</v>
      </c>
      <c r="B42" s="26">
        <v>500</v>
      </c>
      <c r="C42" s="26">
        <v>48</v>
      </c>
      <c r="D42" s="26">
        <v>87</v>
      </c>
      <c r="E42" s="43">
        <f>C42+D42</f>
        <v>135</v>
      </c>
      <c r="F42" s="26">
        <v>39</v>
      </c>
      <c r="G42" s="26">
        <v>41</v>
      </c>
      <c r="H42" s="26">
        <v>32</v>
      </c>
      <c r="I42" s="26">
        <v>26</v>
      </c>
      <c r="J42" s="26">
        <v>25</v>
      </c>
      <c r="K42" s="26">
        <v>49</v>
      </c>
      <c r="L42" s="26">
        <v>22</v>
      </c>
      <c r="M42" s="26">
        <v>35</v>
      </c>
      <c r="N42" s="26">
        <f t="shared" si="0"/>
        <v>166</v>
      </c>
      <c r="O42" s="45">
        <f t="shared" si="0"/>
        <v>238</v>
      </c>
      <c r="P42" s="43">
        <f t="shared" si="1"/>
        <v>404</v>
      </c>
      <c r="Q42" s="30">
        <f>(O42+N42)/B42*100</f>
        <v>80.80000000000001</v>
      </c>
      <c r="R42" s="16"/>
      <c r="S42" s="26"/>
      <c r="T42" s="16"/>
      <c r="U42" s="16"/>
      <c r="V42" s="16"/>
    </row>
    <row r="43" spans="1:22" s="2" customFormat="1" ht="21">
      <c r="A43" s="16" t="s">
        <v>51</v>
      </c>
      <c r="B43" s="26">
        <v>62000</v>
      </c>
      <c r="C43" s="26">
        <v>3651</v>
      </c>
      <c r="D43" s="26">
        <v>3954</v>
      </c>
      <c r="E43" s="43">
        <f>C43+D43</f>
        <v>7605</v>
      </c>
      <c r="F43" s="26">
        <v>55</v>
      </c>
      <c r="G43" s="26">
        <v>62</v>
      </c>
      <c r="H43" s="26">
        <v>208</v>
      </c>
      <c r="I43" s="26">
        <v>204</v>
      </c>
      <c r="J43" s="26">
        <v>188</v>
      </c>
      <c r="K43" s="26">
        <v>174</v>
      </c>
      <c r="L43" s="26">
        <v>85</v>
      </c>
      <c r="M43" s="26">
        <v>60</v>
      </c>
      <c r="N43" s="26">
        <f t="shared" si="0"/>
        <v>4187</v>
      </c>
      <c r="O43" s="45">
        <f t="shared" si="0"/>
        <v>4454</v>
      </c>
      <c r="P43" s="43">
        <f t="shared" si="1"/>
        <v>8641</v>
      </c>
      <c r="Q43" s="30">
        <f>(O43+N43)/B43*100</f>
        <v>13.93709677419355</v>
      </c>
      <c r="R43" s="16"/>
      <c r="S43" s="16"/>
      <c r="T43" s="16"/>
      <c r="U43" s="16"/>
      <c r="V43" s="16"/>
    </row>
    <row r="44" spans="1:22" s="2" customFormat="1" ht="42">
      <c r="A44" s="24" t="s">
        <v>52</v>
      </c>
      <c r="B44" s="26">
        <v>700</v>
      </c>
      <c r="C44" s="26">
        <v>299</v>
      </c>
      <c r="D44" s="26">
        <v>372</v>
      </c>
      <c r="E44" s="43">
        <f>C44+D44</f>
        <v>671</v>
      </c>
      <c r="F44" s="26">
        <v>14</v>
      </c>
      <c r="G44" s="26">
        <v>19</v>
      </c>
      <c r="H44" s="26">
        <v>35</v>
      </c>
      <c r="I44" s="43">
        <v>32</v>
      </c>
      <c r="J44" s="43">
        <v>48</v>
      </c>
      <c r="K44" s="43">
        <v>57</v>
      </c>
      <c r="L44" s="43">
        <v>8</v>
      </c>
      <c r="M44" s="43">
        <v>1</v>
      </c>
      <c r="N44" s="26">
        <f>+C44+F44+H44+J44+L44</f>
        <v>404</v>
      </c>
      <c r="O44" s="45">
        <f>+D44+G44+I44+K44+M44</f>
        <v>481</v>
      </c>
      <c r="P44" s="43">
        <f t="shared" si="1"/>
        <v>885</v>
      </c>
      <c r="Q44" s="30">
        <f>(O44+N44)/B44*100</f>
        <v>126.42857142857142</v>
      </c>
      <c r="R44" s="26"/>
      <c r="S44" s="16"/>
      <c r="T44" s="16"/>
      <c r="U44" s="16"/>
      <c r="V44" s="16"/>
    </row>
    <row r="45" spans="1:22" s="4" customFormat="1" ht="21">
      <c r="A45" s="17" t="s">
        <v>53</v>
      </c>
      <c r="B45" s="43">
        <v>2400</v>
      </c>
      <c r="C45" s="43">
        <f>SUM(C46:C48)</f>
        <v>1850</v>
      </c>
      <c r="D45" s="43">
        <f>SUM(D46:D48)</f>
        <v>2063</v>
      </c>
      <c r="E45" s="43">
        <f>SUM(E46:E48)</f>
        <v>3913</v>
      </c>
      <c r="F45" s="43"/>
      <c r="G45" s="43"/>
      <c r="H45" s="43"/>
      <c r="I45" s="43"/>
      <c r="J45" s="43"/>
      <c r="K45" s="43"/>
      <c r="L45" s="43"/>
      <c r="M45" s="43"/>
      <c r="N45" s="43">
        <f aca="true" t="shared" si="2" ref="N45:O48">C45+F45+H45+J45+L45</f>
        <v>1850</v>
      </c>
      <c r="O45" s="44">
        <f t="shared" si="2"/>
        <v>2063</v>
      </c>
      <c r="P45" s="43">
        <f t="shared" si="1"/>
        <v>3913</v>
      </c>
      <c r="Q45" s="30">
        <f>(O45+N45)/B45*100</f>
        <v>163.04166666666666</v>
      </c>
      <c r="R45" s="17"/>
      <c r="S45" s="17"/>
      <c r="T45" s="17"/>
      <c r="U45" s="17"/>
      <c r="V45" s="17"/>
    </row>
    <row r="46" spans="1:22" ht="21">
      <c r="A46" s="37" t="s">
        <v>54</v>
      </c>
      <c r="B46" s="40">
        <v>1000</v>
      </c>
      <c r="C46" s="26">
        <v>791</v>
      </c>
      <c r="D46" s="26">
        <v>813</v>
      </c>
      <c r="E46" s="43">
        <f>C46+D46</f>
        <v>1604</v>
      </c>
      <c r="F46" s="26">
        <v>65</v>
      </c>
      <c r="G46" s="26">
        <v>58</v>
      </c>
      <c r="H46" s="26">
        <v>168</v>
      </c>
      <c r="I46" s="26">
        <v>178</v>
      </c>
      <c r="J46" s="26">
        <v>109</v>
      </c>
      <c r="K46" s="26">
        <v>150</v>
      </c>
      <c r="L46" s="26">
        <v>14</v>
      </c>
      <c r="M46" s="26">
        <v>10</v>
      </c>
      <c r="N46" s="26">
        <f t="shared" si="2"/>
        <v>1147</v>
      </c>
      <c r="O46" s="45">
        <f t="shared" si="2"/>
        <v>1209</v>
      </c>
      <c r="P46" s="43">
        <f t="shared" si="1"/>
        <v>2356</v>
      </c>
      <c r="Q46" s="37"/>
      <c r="R46" s="37"/>
      <c r="S46" s="40"/>
      <c r="T46" s="37"/>
      <c r="U46" s="37"/>
      <c r="V46" s="37"/>
    </row>
    <row r="47" spans="1:22" ht="21">
      <c r="A47" s="37" t="s">
        <v>55</v>
      </c>
      <c r="B47" s="40">
        <v>800</v>
      </c>
      <c r="C47" s="26">
        <v>760</v>
      </c>
      <c r="D47" s="26">
        <v>878</v>
      </c>
      <c r="E47" s="43">
        <f>C47+D47</f>
        <v>1638</v>
      </c>
      <c r="F47" s="26">
        <v>70</v>
      </c>
      <c r="G47" s="26">
        <v>65</v>
      </c>
      <c r="H47" s="26">
        <v>185</v>
      </c>
      <c r="I47" s="26">
        <v>155</v>
      </c>
      <c r="J47" s="26">
        <v>140</v>
      </c>
      <c r="K47" s="26">
        <v>110</v>
      </c>
      <c r="L47" s="26">
        <v>18</v>
      </c>
      <c r="M47" s="26">
        <v>16</v>
      </c>
      <c r="N47" s="26">
        <f t="shared" si="2"/>
        <v>1173</v>
      </c>
      <c r="O47" s="45">
        <f t="shared" si="2"/>
        <v>1224</v>
      </c>
      <c r="P47" s="43">
        <f t="shared" si="1"/>
        <v>2397</v>
      </c>
      <c r="Q47" s="37"/>
      <c r="R47" s="37"/>
      <c r="S47" s="40"/>
      <c r="T47" s="37"/>
      <c r="U47" s="37"/>
      <c r="V47" s="37"/>
    </row>
    <row r="48" spans="1:22" ht="42">
      <c r="A48" s="46" t="s">
        <v>56</v>
      </c>
      <c r="B48" s="40">
        <v>700</v>
      </c>
      <c r="C48" s="26">
        <v>299</v>
      </c>
      <c r="D48" s="26">
        <v>372</v>
      </c>
      <c r="E48" s="43">
        <f>C48+D48</f>
        <v>671</v>
      </c>
      <c r="F48" s="26">
        <v>14</v>
      </c>
      <c r="G48" s="26">
        <v>13</v>
      </c>
      <c r="H48" s="26">
        <v>55</v>
      </c>
      <c r="I48" s="43">
        <v>41</v>
      </c>
      <c r="J48" s="43">
        <v>43</v>
      </c>
      <c r="K48" s="43">
        <v>45</v>
      </c>
      <c r="L48" s="43">
        <v>8</v>
      </c>
      <c r="M48" s="43">
        <v>9</v>
      </c>
      <c r="N48" s="26">
        <f t="shared" si="2"/>
        <v>419</v>
      </c>
      <c r="O48" s="45">
        <f t="shared" si="2"/>
        <v>480</v>
      </c>
      <c r="P48" s="43">
        <f t="shared" si="1"/>
        <v>899</v>
      </c>
      <c r="Q48" s="37"/>
      <c r="R48" s="37"/>
      <c r="S48" s="37"/>
      <c r="T48" s="37"/>
      <c r="U48" s="37"/>
      <c r="V48" s="37"/>
    </row>
    <row r="49" spans="1:22" s="6" customFormat="1" ht="21">
      <c r="A49" s="47" t="s">
        <v>57</v>
      </c>
      <c r="B49" s="48">
        <v>62000</v>
      </c>
      <c r="C49" s="43">
        <f>C50</f>
        <v>3651</v>
      </c>
      <c r="D49" s="43">
        <f>D50</f>
        <v>3954</v>
      </c>
      <c r="E49" s="43">
        <f>SUM(E50:E51)</f>
        <v>7605</v>
      </c>
      <c r="F49" s="43"/>
      <c r="G49" s="43"/>
      <c r="H49" s="43"/>
      <c r="I49" s="43"/>
      <c r="J49" s="43"/>
      <c r="K49" s="43"/>
      <c r="L49" s="43"/>
      <c r="M49" s="43"/>
      <c r="N49" s="43">
        <f>SUM(N50:N51)</f>
        <v>4357</v>
      </c>
      <c r="O49" s="43">
        <f>SUM(O50:O51)</f>
        <v>4475</v>
      </c>
      <c r="P49" s="43">
        <f>SUM(P50:P51)</f>
        <v>8832</v>
      </c>
      <c r="Q49" s="49">
        <f>P49/B49*100</f>
        <v>14.24516129032258</v>
      </c>
      <c r="R49" s="43">
        <v>172720</v>
      </c>
      <c r="S49" s="48">
        <v>0</v>
      </c>
      <c r="T49" s="50">
        <v>87040</v>
      </c>
      <c r="U49" s="48">
        <f>S49+T49</f>
        <v>87040</v>
      </c>
      <c r="V49" s="51">
        <f>U49/R49*100</f>
        <v>50.39370078740157</v>
      </c>
    </row>
    <row r="50" spans="1:22" ht="21">
      <c r="A50" s="37" t="s">
        <v>58</v>
      </c>
      <c r="B50" s="40">
        <v>62000</v>
      </c>
      <c r="C50" s="45">
        <v>3651</v>
      </c>
      <c r="D50" s="45">
        <v>3954</v>
      </c>
      <c r="E50" s="43">
        <f>C50+D50</f>
        <v>7605</v>
      </c>
      <c r="F50" s="26">
        <v>55</v>
      </c>
      <c r="G50" s="26">
        <v>150</v>
      </c>
      <c r="H50" s="26">
        <v>278</v>
      </c>
      <c r="I50" s="26">
        <v>199</v>
      </c>
      <c r="J50" s="26">
        <v>275</v>
      </c>
      <c r="K50" s="26">
        <v>132</v>
      </c>
      <c r="L50" s="26">
        <v>98</v>
      </c>
      <c r="M50" s="26">
        <v>40</v>
      </c>
      <c r="N50" s="44">
        <f>C50+F50+H50+J50+L50</f>
        <v>4357</v>
      </c>
      <c r="O50" s="44">
        <f>D50+G50+I50+K50+M50</f>
        <v>4475</v>
      </c>
      <c r="P50" s="44">
        <f>SUM(N50:O50)</f>
        <v>8832</v>
      </c>
      <c r="Q50" s="49"/>
      <c r="R50" s="37"/>
      <c r="S50" s="37"/>
      <c r="T50" s="37"/>
      <c r="U50" s="37"/>
      <c r="V50" s="37"/>
    </row>
    <row r="51" spans="1:22" ht="21">
      <c r="A51" s="37" t="s">
        <v>59</v>
      </c>
      <c r="B51" s="4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43"/>
      <c r="O51" s="43"/>
      <c r="P51" s="43"/>
      <c r="Q51" s="37"/>
      <c r="R51" s="37"/>
      <c r="S51" s="37"/>
      <c r="T51" s="37"/>
      <c r="U51" s="37"/>
      <c r="V51" s="37"/>
    </row>
    <row r="52" spans="1:22" ht="21">
      <c r="A52" s="52" t="s">
        <v>60</v>
      </c>
      <c r="B52" s="3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  <c r="O52" s="17"/>
      <c r="P52" s="17"/>
      <c r="Q52" s="37"/>
      <c r="R52" s="37"/>
      <c r="S52" s="37"/>
      <c r="T52" s="37"/>
      <c r="U52" s="37"/>
      <c r="V52" s="37"/>
    </row>
    <row r="53" spans="1:22" s="4" customFormat="1" ht="21">
      <c r="A53" s="17" t="s">
        <v>61</v>
      </c>
      <c r="B53" s="17">
        <v>489</v>
      </c>
      <c r="C53" s="17">
        <v>264</v>
      </c>
      <c r="D53" s="17">
        <v>225</v>
      </c>
      <c r="E53" s="17">
        <f>D53+C53</f>
        <v>489</v>
      </c>
      <c r="F53" s="17"/>
      <c r="G53" s="17"/>
      <c r="H53" s="17"/>
      <c r="I53" s="17"/>
      <c r="J53" s="17"/>
      <c r="K53" s="17"/>
      <c r="L53" s="17"/>
      <c r="M53" s="17"/>
      <c r="N53" s="17">
        <f>F53+H53+J53+L53</f>
        <v>0</v>
      </c>
      <c r="O53" s="17">
        <f>G53+I53+K53+M53</f>
        <v>0</v>
      </c>
      <c r="P53" s="17">
        <f>SUM(N53:O53)</f>
        <v>0</v>
      </c>
      <c r="Q53" s="30">
        <f>P53/B53*100</f>
        <v>0</v>
      </c>
      <c r="R53" s="31">
        <v>183420</v>
      </c>
      <c r="S53" s="31">
        <v>169621</v>
      </c>
      <c r="T53" s="31"/>
      <c r="U53" s="31">
        <f>SUM(S53:T53)</f>
        <v>169621</v>
      </c>
      <c r="V53" s="53">
        <f>U53/R53*100</f>
        <v>92.47682913531786</v>
      </c>
    </row>
    <row r="54" spans="1:22" s="4" customFormat="1" ht="21">
      <c r="A54" s="17" t="s">
        <v>62</v>
      </c>
      <c r="B54" s="17"/>
      <c r="C54" s="17"/>
      <c r="D54" s="17"/>
      <c r="E54" s="17">
        <f>D54+C54</f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30"/>
      <c r="R54" s="17"/>
      <c r="S54" s="17"/>
      <c r="T54" s="17"/>
      <c r="U54" s="17"/>
      <c r="V54" s="17"/>
    </row>
    <row r="55" spans="1:22" s="4" customFormat="1" ht="21">
      <c r="A55" s="17" t="s">
        <v>63</v>
      </c>
      <c r="B55" s="17">
        <v>856</v>
      </c>
      <c r="C55" s="17">
        <f>SUM(C56:C57)</f>
        <v>78</v>
      </c>
      <c r="D55" s="17">
        <f>SUM(D56:D57)</f>
        <v>102</v>
      </c>
      <c r="E55" s="17">
        <f>SUM(E56:E57)</f>
        <v>180</v>
      </c>
      <c r="F55" s="17"/>
      <c r="G55" s="17"/>
      <c r="H55" s="17"/>
      <c r="I55" s="17"/>
      <c r="J55" s="17"/>
      <c r="K55" s="17"/>
      <c r="L55" s="17"/>
      <c r="M55" s="17"/>
      <c r="N55" s="17">
        <f>C55+F55+H55+J55+L55</f>
        <v>78</v>
      </c>
      <c r="O55" s="17">
        <f>D55+G55+I55+K55+M55</f>
        <v>102</v>
      </c>
      <c r="P55" s="17">
        <f>SUM(N55:O55)</f>
        <v>180</v>
      </c>
      <c r="Q55" s="30">
        <f>P55/B55*100</f>
        <v>21.02803738317757</v>
      </c>
      <c r="R55" s="31">
        <v>229140</v>
      </c>
      <c r="S55" s="31">
        <f>SUM(S56:S57)</f>
        <v>54160</v>
      </c>
      <c r="T55" s="31"/>
      <c r="U55" s="31">
        <f>SUM(U56:U57)</f>
        <v>54160</v>
      </c>
      <c r="V55" s="30">
        <f>U55/R55*100</f>
        <v>23.636204940211226</v>
      </c>
    </row>
    <row r="56" spans="1:22" ht="42">
      <c r="A56" s="46" t="s">
        <v>64</v>
      </c>
      <c r="B56" s="16">
        <v>180</v>
      </c>
      <c r="C56" s="16">
        <v>78</v>
      </c>
      <c r="D56" s="16">
        <v>102</v>
      </c>
      <c r="E56" s="16">
        <f>SUM(C56:D56)</f>
        <v>180</v>
      </c>
      <c r="F56" s="16"/>
      <c r="G56" s="16"/>
      <c r="H56" s="16"/>
      <c r="I56" s="16"/>
      <c r="J56" s="16"/>
      <c r="K56" s="16"/>
      <c r="L56" s="16"/>
      <c r="M56" s="16"/>
      <c r="N56" s="16">
        <f>C56+F56+H56+J56+L56</f>
        <v>78</v>
      </c>
      <c r="O56" s="16">
        <f>D56+G56+I56+K56+M56</f>
        <v>102</v>
      </c>
      <c r="P56" s="16">
        <f>SUM(N56:O56)</f>
        <v>180</v>
      </c>
      <c r="Q56" s="16"/>
      <c r="R56" s="37"/>
      <c r="S56" s="54">
        <v>54160</v>
      </c>
      <c r="T56" s="54"/>
      <c r="U56" s="54">
        <f>T56+S56</f>
        <v>54160</v>
      </c>
      <c r="V56" s="37"/>
    </row>
    <row r="57" spans="1:22" ht="42">
      <c r="A57" s="55" t="s">
        <v>65</v>
      </c>
      <c r="B57" s="37"/>
      <c r="C57" s="16"/>
      <c r="D57" s="16"/>
      <c r="E57" s="16"/>
      <c r="F57" s="16">
        <v>5</v>
      </c>
      <c r="G57" s="16">
        <v>4</v>
      </c>
      <c r="H57" s="16">
        <v>28</v>
      </c>
      <c r="I57" s="16">
        <v>26</v>
      </c>
      <c r="J57" s="16">
        <v>0</v>
      </c>
      <c r="K57" s="16">
        <v>0</v>
      </c>
      <c r="L57" s="16">
        <v>0</v>
      </c>
      <c r="M57" s="16">
        <v>0</v>
      </c>
      <c r="N57" s="29">
        <f>C57+F57+H57+J57+L57</f>
        <v>33</v>
      </c>
      <c r="O57" s="29">
        <f aca="true" t="shared" si="3" ref="N57:O66">D57+G57+I57+K57+M57</f>
        <v>30</v>
      </c>
      <c r="P57" s="29">
        <f aca="true" t="shared" si="4" ref="P57:P67">SUM(N57:O57)</f>
        <v>63</v>
      </c>
      <c r="Q57" s="17"/>
      <c r="R57" s="37"/>
      <c r="S57" s="37"/>
      <c r="T57" s="37"/>
      <c r="U57" s="37"/>
      <c r="V57" s="37"/>
    </row>
    <row r="58" spans="1:22" s="62" customFormat="1" ht="21">
      <c r="A58" s="29" t="s">
        <v>66</v>
      </c>
      <c r="B58" s="56">
        <v>856</v>
      </c>
      <c r="C58" s="29">
        <f>SUM(C59:C61)</f>
        <v>534</v>
      </c>
      <c r="D58" s="29">
        <f>SUM(D59:D61)</f>
        <v>322</v>
      </c>
      <c r="E58" s="31">
        <f>D58+C58</f>
        <v>856</v>
      </c>
      <c r="F58" s="29"/>
      <c r="G58" s="29"/>
      <c r="H58" s="29"/>
      <c r="I58" s="29"/>
      <c r="J58" s="29"/>
      <c r="K58" s="29"/>
      <c r="L58" s="29"/>
      <c r="M58" s="29"/>
      <c r="N58" s="29">
        <f>C58+F58+H58+J58+L58</f>
        <v>534</v>
      </c>
      <c r="O58" s="29">
        <f t="shared" si="3"/>
        <v>322</v>
      </c>
      <c r="P58" s="29">
        <f t="shared" si="4"/>
        <v>856</v>
      </c>
      <c r="Q58" s="57">
        <f>P58/B58*100</f>
        <v>100</v>
      </c>
      <c r="R58" s="58">
        <v>713099</v>
      </c>
      <c r="S58" s="59">
        <v>0</v>
      </c>
      <c r="T58" s="60">
        <v>380180.74</v>
      </c>
      <c r="U58" s="61">
        <f>S58+T58</f>
        <v>380180.74</v>
      </c>
      <c r="V58" s="49">
        <f>U58/R58*100</f>
        <v>53.31387927903418</v>
      </c>
    </row>
    <row r="59" spans="1:22" s="63" customFormat="1" ht="21">
      <c r="A59" s="25" t="s">
        <v>67</v>
      </c>
      <c r="B59" s="25"/>
      <c r="C59" s="25">
        <v>33</v>
      </c>
      <c r="D59" s="25">
        <v>21</v>
      </c>
      <c r="E59" s="16">
        <f>D59+C59</f>
        <v>54</v>
      </c>
      <c r="F59" s="25"/>
      <c r="G59" s="25"/>
      <c r="H59" s="25"/>
      <c r="I59" s="25"/>
      <c r="J59" s="25"/>
      <c r="K59" s="25"/>
      <c r="L59" s="25"/>
      <c r="M59" s="25"/>
      <c r="N59" s="29">
        <f t="shared" si="3"/>
        <v>33</v>
      </c>
      <c r="O59" s="29">
        <f t="shared" si="3"/>
        <v>21</v>
      </c>
      <c r="P59" s="29">
        <f t="shared" si="4"/>
        <v>54</v>
      </c>
      <c r="Q59" s="25"/>
      <c r="R59" s="25"/>
      <c r="S59" s="25"/>
      <c r="T59" s="25"/>
      <c r="U59" s="25"/>
      <c r="V59" s="25"/>
    </row>
    <row r="60" spans="1:22" s="63" customFormat="1" ht="21">
      <c r="A60" s="25" t="s">
        <v>68</v>
      </c>
      <c r="B60" s="25"/>
      <c r="C60" s="25">
        <v>264</v>
      </c>
      <c r="D60" s="25">
        <v>152</v>
      </c>
      <c r="E60" s="16">
        <f>D60+C60</f>
        <v>416</v>
      </c>
      <c r="F60" s="25"/>
      <c r="G60" s="25"/>
      <c r="H60" s="25"/>
      <c r="I60" s="25"/>
      <c r="J60" s="25"/>
      <c r="K60" s="25"/>
      <c r="L60" s="25"/>
      <c r="M60" s="25"/>
      <c r="N60" s="29">
        <f t="shared" si="3"/>
        <v>264</v>
      </c>
      <c r="O60" s="29">
        <f t="shared" si="3"/>
        <v>152</v>
      </c>
      <c r="P60" s="29">
        <f t="shared" si="4"/>
        <v>416</v>
      </c>
      <c r="Q60" s="25"/>
      <c r="R60" s="25"/>
      <c r="S60" s="25"/>
      <c r="T60" s="25"/>
      <c r="U60" s="25"/>
      <c r="V60" s="25"/>
    </row>
    <row r="61" spans="1:22" s="63" customFormat="1" ht="21">
      <c r="A61" s="25" t="s">
        <v>69</v>
      </c>
      <c r="B61" s="25"/>
      <c r="C61" s="25">
        <v>237</v>
      </c>
      <c r="D61" s="25">
        <v>149</v>
      </c>
      <c r="E61" s="16">
        <f>D61+C61</f>
        <v>386</v>
      </c>
      <c r="F61" s="25"/>
      <c r="G61" s="25"/>
      <c r="H61" s="25"/>
      <c r="I61" s="25"/>
      <c r="J61" s="25"/>
      <c r="K61" s="25"/>
      <c r="L61" s="25"/>
      <c r="M61" s="25"/>
      <c r="N61" s="29">
        <f t="shared" si="3"/>
        <v>237</v>
      </c>
      <c r="O61" s="29">
        <f t="shared" si="3"/>
        <v>149</v>
      </c>
      <c r="P61" s="29">
        <f t="shared" si="4"/>
        <v>386</v>
      </c>
      <c r="Q61" s="25"/>
      <c r="R61" s="25"/>
      <c r="S61" s="25"/>
      <c r="T61" s="25"/>
      <c r="U61" s="25"/>
      <c r="V61" s="25"/>
    </row>
    <row r="62" spans="1:22" s="2" customFormat="1" ht="21">
      <c r="A62" s="17" t="s">
        <v>70</v>
      </c>
      <c r="B62" s="16"/>
      <c r="C62" s="16">
        <f>SUM(C63:C65)</f>
        <v>53</v>
      </c>
      <c r="D62" s="16">
        <f>SUM(D63:D65)</f>
        <v>36</v>
      </c>
      <c r="E62" s="16">
        <f>SUM(E63:E65)</f>
        <v>89</v>
      </c>
      <c r="F62" s="16"/>
      <c r="G62" s="16"/>
      <c r="H62" s="16"/>
      <c r="I62" s="16"/>
      <c r="J62" s="16"/>
      <c r="K62" s="16"/>
      <c r="L62" s="16"/>
      <c r="M62" s="16"/>
      <c r="N62" s="17">
        <f t="shared" si="3"/>
        <v>53</v>
      </c>
      <c r="O62" s="17">
        <f t="shared" si="3"/>
        <v>36</v>
      </c>
      <c r="P62" s="17">
        <f t="shared" si="4"/>
        <v>89</v>
      </c>
      <c r="Q62" s="20"/>
      <c r="R62" s="16"/>
      <c r="S62" s="16"/>
      <c r="T62" s="16"/>
      <c r="U62" s="16"/>
      <c r="V62" s="16"/>
    </row>
    <row r="63" spans="1:22" s="2" customFormat="1" ht="21">
      <c r="A63" s="16" t="s">
        <v>67</v>
      </c>
      <c r="B63" s="16"/>
      <c r="C63" s="16">
        <v>1</v>
      </c>
      <c r="D63" s="16"/>
      <c r="E63" s="16">
        <f>D63+C63</f>
        <v>1</v>
      </c>
      <c r="F63" s="16"/>
      <c r="G63" s="16"/>
      <c r="H63" s="16"/>
      <c r="I63" s="16"/>
      <c r="J63" s="16"/>
      <c r="K63" s="16"/>
      <c r="L63" s="16"/>
      <c r="M63" s="16"/>
      <c r="N63" s="17">
        <f t="shared" si="3"/>
        <v>1</v>
      </c>
      <c r="O63" s="17">
        <f t="shared" si="3"/>
        <v>0</v>
      </c>
      <c r="P63" s="17">
        <f t="shared" si="4"/>
        <v>1</v>
      </c>
      <c r="Q63" s="16"/>
      <c r="R63" s="16"/>
      <c r="S63" s="16"/>
      <c r="T63" s="16"/>
      <c r="U63" s="16"/>
      <c r="V63" s="16"/>
    </row>
    <row r="64" spans="1:22" s="2" customFormat="1" ht="21">
      <c r="A64" s="16" t="s">
        <v>68</v>
      </c>
      <c r="B64" s="16"/>
      <c r="C64" s="16">
        <v>19</v>
      </c>
      <c r="D64" s="16">
        <v>15</v>
      </c>
      <c r="E64" s="16">
        <f>D64+C64</f>
        <v>34</v>
      </c>
      <c r="F64" s="16"/>
      <c r="G64" s="16"/>
      <c r="H64" s="16"/>
      <c r="I64" s="16"/>
      <c r="J64" s="16"/>
      <c r="K64" s="16"/>
      <c r="L64" s="16"/>
      <c r="M64" s="16"/>
      <c r="N64" s="17">
        <f>C64+F64+H64+J64+L64</f>
        <v>19</v>
      </c>
      <c r="O64" s="17">
        <f t="shared" si="3"/>
        <v>15</v>
      </c>
      <c r="P64" s="17">
        <f t="shared" si="4"/>
        <v>34</v>
      </c>
      <c r="Q64" s="16"/>
      <c r="R64" s="16"/>
      <c r="S64" s="16"/>
      <c r="T64" s="16"/>
      <c r="U64" s="16"/>
      <c r="V64" s="16"/>
    </row>
    <row r="65" spans="1:22" s="2" customFormat="1" ht="21">
      <c r="A65" s="16" t="s">
        <v>69</v>
      </c>
      <c r="B65" s="16"/>
      <c r="C65" s="16">
        <v>33</v>
      </c>
      <c r="D65" s="16">
        <v>21</v>
      </c>
      <c r="E65" s="16">
        <f>D65+C65</f>
        <v>54</v>
      </c>
      <c r="F65" s="16"/>
      <c r="G65" s="16"/>
      <c r="H65" s="16"/>
      <c r="I65" s="16"/>
      <c r="J65" s="16"/>
      <c r="K65" s="16"/>
      <c r="L65" s="16"/>
      <c r="M65" s="16"/>
      <c r="N65" s="17">
        <f>C65+F65+H65+J65+L65</f>
        <v>33</v>
      </c>
      <c r="O65" s="17">
        <f t="shared" si="3"/>
        <v>21</v>
      </c>
      <c r="P65" s="17">
        <f t="shared" si="4"/>
        <v>54</v>
      </c>
      <c r="Q65" s="16"/>
      <c r="R65" s="16"/>
      <c r="S65" s="16"/>
      <c r="T65" s="16"/>
      <c r="U65" s="16"/>
      <c r="V65" s="16"/>
    </row>
    <row r="66" spans="1:22" s="6" customFormat="1" ht="21">
      <c r="A66" s="47" t="s">
        <v>71</v>
      </c>
      <c r="B66" s="47">
        <v>2</v>
      </c>
      <c r="C66" s="17">
        <v>2</v>
      </c>
      <c r="D66" s="17">
        <v>0</v>
      </c>
      <c r="E66" s="17">
        <f>D66+C66</f>
        <v>2</v>
      </c>
      <c r="F66" s="17"/>
      <c r="G66" s="17"/>
      <c r="H66" s="17"/>
      <c r="I66" s="17"/>
      <c r="J66" s="17"/>
      <c r="K66" s="17"/>
      <c r="L66" s="17"/>
      <c r="M66" s="17"/>
      <c r="N66" s="17">
        <f>C66+F66+H66+J66+L66</f>
        <v>2</v>
      </c>
      <c r="O66" s="17">
        <f t="shared" si="3"/>
        <v>0</v>
      </c>
      <c r="P66" s="17">
        <f t="shared" si="4"/>
        <v>2</v>
      </c>
      <c r="Q66" s="47"/>
      <c r="R66" s="47"/>
      <c r="S66" s="47"/>
      <c r="T66" s="47"/>
      <c r="U66" s="47"/>
      <c r="V66" s="47"/>
    </row>
    <row r="67" spans="1:22" s="6" customFormat="1" ht="42">
      <c r="A67" s="64" t="s">
        <v>72</v>
      </c>
      <c r="B67" s="47"/>
      <c r="C67" s="17"/>
      <c r="D67" s="17"/>
      <c r="E67" s="17">
        <f>D67+C67</f>
        <v>0</v>
      </c>
      <c r="F67" s="17"/>
      <c r="G67" s="17"/>
      <c r="H67" s="17"/>
      <c r="I67" s="17"/>
      <c r="J67" s="17"/>
      <c r="K67" s="17"/>
      <c r="L67" s="17"/>
      <c r="M67" s="17"/>
      <c r="N67" s="17">
        <f>F67+H67+J67+L67</f>
        <v>0</v>
      </c>
      <c r="O67" s="17">
        <f>G67+I67+K67+M67</f>
        <v>0</v>
      </c>
      <c r="P67" s="17">
        <f t="shared" si="4"/>
        <v>0</v>
      </c>
      <c r="Q67" s="47"/>
      <c r="R67" s="50"/>
      <c r="S67" s="47"/>
      <c r="T67" s="50"/>
      <c r="U67" s="50"/>
      <c r="V67" s="49"/>
    </row>
    <row r="68" spans="1:22" ht="42">
      <c r="A68" s="64" t="s">
        <v>73</v>
      </c>
      <c r="B68" s="37"/>
      <c r="C68" s="16">
        <v>5</v>
      </c>
      <c r="D68" s="16">
        <v>1</v>
      </c>
      <c r="E68" s="16">
        <v>6</v>
      </c>
      <c r="F68" s="16"/>
      <c r="G68" s="16"/>
      <c r="H68" s="16"/>
      <c r="I68" s="16"/>
      <c r="J68" s="16"/>
      <c r="K68" s="16"/>
      <c r="L68" s="16"/>
      <c r="M68" s="16"/>
      <c r="N68" s="17">
        <v>5</v>
      </c>
      <c r="O68" s="17">
        <v>1</v>
      </c>
      <c r="P68" s="17">
        <v>6</v>
      </c>
      <c r="Q68" s="37"/>
      <c r="R68" s="37"/>
      <c r="S68" s="37"/>
      <c r="T68" s="37"/>
      <c r="U68" s="37"/>
      <c r="V68" s="37"/>
    </row>
    <row r="69" spans="1:22" s="68" customFormat="1" ht="21">
      <c r="A69" s="65" t="s">
        <v>74</v>
      </c>
      <c r="B69" s="66">
        <v>100</v>
      </c>
      <c r="C69" s="66">
        <v>68</v>
      </c>
      <c r="D69" s="66">
        <v>50</v>
      </c>
      <c r="E69" s="66">
        <f>D69+C69</f>
        <v>118</v>
      </c>
      <c r="F69" s="66"/>
      <c r="G69" s="66"/>
      <c r="H69" s="66"/>
      <c r="I69" s="66"/>
      <c r="J69" s="66"/>
      <c r="K69" s="66"/>
      <c r="L69" s="66"/>
      <c r="M69" s="66"/>
      <c r="N69" s="67">
        <v>68</v>
      </c>
      <c r="O69" s="67">
        <v>50</v>
      </c>
      <c r="P69" s="67">
        <v>118</v>
      </c>
      <c r="Q69" s="66"/>
      <c r="R69" s="66"/>
      <c r="S69" s="66"/>
      <c r="T69" s="66"/>
      <c r="U69" s="66"/>
      <c r="V69" s="66"/>
    </row>
  </sheetData>
  <sheetProtection/>
  <mergeCells count="19">
    <mergeCell ref="B8:V8"/>
    <mergeCell ref="S5:S7"/>
    <mergeCell ref="T5:T7"/>
    <mergeCell ref="U5:U7"/>
    <mergeCell ref="V5:V7"/>
    <mergeCell ref="F6:G6"/>
    <mergeCell ref="H6:I6"/>
    <mergeCell ref="J6:K6"/>
    <mergeCell ref="L6:M6"/>
    <mergeCell ref="A2:V2"/>
    <mergeCell ref="A3:V3"/>
    <mergeCell ref="A4:U4"/>
    <mergeCell ref="A5:A7"/>
    <mergeCell ref="B5:B7"/>
    <mergeCell ref="C5:E6"/>
    <mergeCell ref="F5:M5"/>
    <mergeCell ref="N5:P6"/>
    <mergeCell ref="Q5:Q7"/>
    <mergeCell ref="R5:R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3"/>
  <sheetViews>
    <sheetView zoomScalePageLayoutView="0" workbookViewId="0" topLeftCell="A1">
      <selection activeCell="A5" sqref="A5:A7"/>
    </sheetView>
  </sheetViews>
  <sheetFormatPr defaultColWidth="6.8515625" defaultRowHeight="15"/>
  <cols>
    <col min="1" max="1" width="40.140625" style="69" customWidth="1"/>
    <col min="2" max="2" width="8.421875" style="69" customWidth="1"/>
    <col min="3" max="3" width="6.421875" style="69" customWidth="1"/>
    <col min="4" max="4" width="6.8515625" style="69" customWidth="1"/>
    <col min="5" max="5" width="12.140625" style="69" customWidth="1"/>
    <col min="6" max="8" width="4.140625" style="69" customWidth="1"/>
    <col min="9" max="9" width="6.421875" style="69" customWidth="1"/>
    <col min="10" max="10" width="4.140625" style="69" customWidth="1"/>
    <col min="11" max="11" width="5.28125" style="69" customWidth="1"/>
    <col min="12" max="13" width="4.140625" style="69" customWidth="1"/>
    <col min="14" max="14" width="5.421875" style="69" customWidth="1"/>
    <col min="15" max="15" width="6.140625" style="69" customWidth="1"/>
    <col min="16" max="21" width="10.421875" style="69" customWidth="1"/>
    <col min="22" max="16384" width="6.8515625" style="69" customWidth="1"/>
  </cols>
  <sheetData>
    <row r="1" ht="21">
      <c r="N1" s="70"/>
    </row>
    <row r="2" spans="1:21" ht="23.25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21" ht="23.25">
      <c r="A3" s="283" t="s">
        <v>75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spans="1:20" ht="23.25">
      <c r="A4" s="284" t="s">
        <v>76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</row>
    <row r="5" spans="1:23" s="72" customFormat="1" ht="132.75" customHeight="1">
      <c r="A5" s="285" t="s">
        <v>3</v>
      </c>
      <c r="B5" s="287" t="s">
        <v>4</v>
      </c>
      <c r="C5" s="290" t="s">
        <v>5</v>
      </c>
      <c r="D5" s="291"/>
      <c r="E5" s="287" t="s">
        <v>77</v>
      </c>
      <c r="F5" s="290" t="s">
        <v>6</v>
      </c>
      <c r="G5" s="294"/>
      <c r="H5" s="294"/>
      <c r="I5" s="294"/>
      <c r="J5" s="294"/>
      <c r="K5" s="294"/>
      <c r="L5" s="294"/>
      <c r="M5" s="291"/>
      <c r="N5" s="290" t="s">
        <v>7</v>
      </c>
      <c r="O5" s="291"/>
      <c r="P5" s="287" t="s">
        <v>8</v>
      </c>
      <c r="Q5" s="287" t="s">
        <v>9</v>
      </c>
      <c r="R5" s="287" t="s">
        <v>10</v>
      </c>
      <c r="S5" s="287" t="s">
        <v>11</v>
      </c>
      <c r="T5" s="287" t="s">
        <v>12</v>
      </c>
      <c r="U5" s="287" t="s">
        <v>13</v>
      </c>
      <c r="V5" s="71"/>
      <c r="W5" s="71"/>
    </row>
    <row r="6" spans="1:23" s="72" customFormat="1" ht="28.5" customHeight="1">
      <c r="A6" s="286"/>
      <c r="B6" s="288"/>
      <c r="C6" s="292"/>
      <c r="D6" s="293"/>
      <c r="E6" s="289"/>
      <c r="F6" s="295" t="s">
        <v>14</v>
      </c>
      <c r="G6" s="295"/>
      <c r="H6" s="295" t="s">
        <v>15</v>
      </c>
      <c r="I6" s="295"/>
      <c r="J6" s="295" t="s">
        <v>16</v>
      </c>
      <c r="K6" s="295"/>
      <c r="L6" s="295" t="s">
        <v>17</v>
      </c>
      <c r="M6" s="295"/>
      <c r="N6" s="292"/>
      <c r="O6" s="293"/>
      <c r="P6" s="288"/>
      <c r="Q6" s="288"/>
      <c r="R6" s="288"/>
      <c r="S6" s="288"/>
      <c r="T6" s="288"/>
      <c r="U6" s="288"/>
      <c r="V6" s="71"/>
      <c r="W6" s="71"/>
    </row>
    <row r="7" spans="1:21" s="72" customFormat="1" ht="24" customHeight="1">
      <c r="A7" s="286"/>
      <c r="B7" s="289"/>
      <c r="C7" s="73" t="s">
        <v>18</v>
      </c>
      <c r="D7" s="73" t="s">
        <v>19</v>
      </c>
      <c r="E7" s="74" t="s">
        <v>20</v>
      </c>
      <c r="F7" s="73" t="s">
        <v>18</v>
      </c>
      <c r="G7" s="73" t="s">
        <v>19</v>
      </c>
      <c r="H7" s="73" t="s">
        <v>18</v>
      </c>
      <c r="I7" s="73" t="s">
        <v>19</v>
      </c>
      <c r="J7" s="73" t="s">
        <v>18</v>
      </c>
      <c r="K7" s="73" t="s">
        <v>19</v>
      </c>
      <c r="L7" s="73" t="s">
        <v>18</v>
      </c>
      <c r="M7" s="73" t="s">
        <v>19</v>
      </c>
      <c r="N7" s="73" t="s">
        <v>18</v>
      </c>
      <c r="O7" s="73" t="s">
        <v>19</v>
      </c>
      <c r="P7" s="289"/>
      <c r="Q7" s="289"/>
      <c r="R7" s="289"/>
      <c r="S7" s="289"/>
      <c r="T7" s="289"/>
      <c r="U7" s="289"/>
    </row>
    <row r="8" spans="1:21" s="72" customFormat="1" ht="24" customHeight="1">
      <c r="A8" s="75" t="s">
        <v>22</v>
      </c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4"/>
    </row>
    <row r="9" spans="1:21" s="79" customFormat="1" ht="26.25" customHeight="1">
      <c r="A9" s="76" t="s">
        <v>23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8"/>
      <c r="S9" s="78"/>
      <c r="T9" s="78"/>
      <c r="U9" s="78"/>
    </row>
    <row r="10" spans="1:21" s="82" customFormat="1" ht="21">
      <c r="A10" s="80" t="s">
        <v>78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1">
      <c r="A11" s="83" t="s">
        <v>79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>
        <v>145800</v>
      </c>
      <c r="R11" s="84">
        <v>48600</v>
      </c>
      <c r="S11" s="84">
        <v>0</v>
      </c>
      <c r="T11" s="84">
        <v>48600</v>
      </c>
      <c r="U11" s="84"/>
    </row>
    <row r="12" spans="1:21" s="82" customFormat="1" ht="42">
      <c r="A12" s="85" t="s">
        <v>80</v>
      </c>
      <c r="B12" s="86">
        <v>27</v>
      </c>
      <c r="C12" s="86">
        <v>17</v>
      </c>
      <c r="D12" s="86">
        <v>10</v>
      </c>
      <c r="E12" s="86">
        <v>37</v>
      </c>
      <c r="F12" s="86"/>
      <c r="G12" s="86"/>
      <c r="H12" s="86">
        <v>14</v>
      </c>
      <c r="I12" s="86">
        <v>9</v>
      </c>
      <c r="J12" s="86">
        <v>3</v>
      </c>
      <c r="K12" s="86">
        <v>1</v>
      </c>
      <c r="L12" s="86"/>
      <c r="M12" s="86"/>
      <c r="N12" s="86">
        <v>17</v>
      </c>
      <c r="O12" s="86">
        <v>10</v>
      </c>
      <c r="P12" s="86"/>
      <c r="Q12" s="86"/>
      <c r="R12" s="87"/>
      <c r="S12" s="86"/>
      <c r="T12" s="86"/>
      <c r="U12" s="86"/>
    </row>
    <row r="13" spans="1:21" s="82" customFormat="1" ht="21">
      <c r="A13" s="85" t="s">
        <v>81</v>
      </c>
      <c r="B13" s="86"/>
      <c r="C13" s="86">
        <v>27</v>
      </c>
      <c r="D13" s="86">
        <v>0</v>
      </c>
      <c r="E13" s="86">
        <v>27</v>
      </c>
      <c r="F13" s="86"/>
      <c r="G13" s="86"/>
      <c r="H13" s="86">
        <v>26</v>
      </c>
      <c r="I13" s="86">
        <v>0</v>
      </c>
      <c r="J13" s="86">
        <v>1</v>
      </c>
      <c r="K13" s="86">
        <v>0</v>
      </c>
      <c r="L13" s="86"/>
      <c r="M13" s="86">
        <v>0</v>
      </c>
      <c r="N13" s="86">
        <v>27</v>
      </c>
      <c r="O13" s="86">
        <v>0</v>
      </c>
      <c r="P13" s="86"/>
      <c r="Q13" s="86"/>
      <c r="R13" s="87"/>
      <c r="S13" s="86"/>
      <c r="T13" s="86"/>
      <c r="U13" s="86"/>
    </row>
    <row r="14" spans="1:21" s="82" customFormat="1" ht="2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6"/>
      <c r="T14" s="86"/>
      <c r="U14" s="86"/>
    </row>
    <row r="15" spans="1:21" s="82" customFormat="1" ht="21">
      <c r="A15" s="85" t="s">
        <v>82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s="82" customFormat="1" ht="21">
      <c r="A16" s="80" t="s">
        <v>83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>
        <v>10120</v>
      </c>
      <c r="R16" s="84"/>
      <c r="S16" s="84"/>
      <c r="T16" s="84"/>
      <c r="U16" s="84"/>
    </row>
    <row r="17" spans="1:21" s="82" customFormat="1" ht="21">
      <c r="A17" s="85" t="s">
        <v>84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21">
      <c r="A18" s="88" t="s">
        <v>85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1:21" s="82" customFormat="1" ht="21">
      <c r="A19" s="80" t="s">
        <v>86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>
        <v>45000</v>
      </c>
      <c r="R19" s="84"/>
      <c r="S19" s="84"/>
      <c r="T19" s="84"/>
      <c r="U19" s="84"/>
    </row>
    <row r="20" spans="1:21" s="82" customFormat="1" ht="21">
      <c r="A20" s="85" t="s">
        <v>87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s="82" customFormat="1" ht="21">
      <c r="A21" s="85" t="s">
        <v>88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s="82" customFormat="1" ht="21">
      <c r="A22" s="80" t="s">
        <v>89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>
        <v>20000</v>
      </c>
      <c r="R22" s="84">
        <v>6668</v>
      </c>
      <c r="S22" s="84">
        <v>0</v>
      </c>
      <c r="T22" s="84"/>
      <c r="U22" s="84"/>
    </row>
    <row r="23" spans="1:21" s="82" customFormat="1" ht="21">
      <c r="A23" s="90" t="s">
        <v>90</v>
      </c>
      <c r="B23" s="86"/>
      <c r="C23" s="86">
        <v>17</v>
      </c>
      <c r="D23" s="86">
        <v>38</v>
      </c>
      <c r="E23" s="86">
        <v>55</v>
      </c>
      <c r="F23" s="86"/>
      <c r="G23" s="86"/>
      <c r="H23" s="86">
        <v>6</v>
      </c>
      <c r="I23" s="86">
        <v>10</v>
      </c>
      <c r="J23" s="86">
        <v>10</v>
      </c>
      <c r="K23" s="86">
        <v>20</v>
      </c>
      <c r="L23" s="86">
        <v>1</v>
      </c>
      <c r="M23" s="86">
        <v>8</v>
      </c>
      <c r="N23" s="86">
        <v>17</v>
      </c>
      <c r="O23" s="86">
        <v>38</v>
      </c>
      <c r="P23" s="86"/>
      <c r="Q23" s="86"/>
      <c r="R23" s="86"/>
      <c r="S23" s="86"/>
      <c r="T23" s="86"/>
      <c r="U23" s="86"/>
    </row>
    <row r="24" spans="1:21" s="82" customFormat="1" ht="21">
      <c r="A24" s="90" t="s">
        <v>91</v>
      </c>
      <c r="B24" s="86"/>
      <c r="C24" s="86">
        <v>11</v>
      </c>
      <c r="D24" s="86">
        <v>24</v>
      </c>
      <c r="E24" s="86">
        <v>35</v>
      </c>
      <c r="F24" s="86"/>
      <c r="G24" s="86"/>
      <c r="H24" s="86">
        <v>1</v>
      </c>
      <c r="I24" s="86">
        <v>2</v>
      </c>
      <c r="J24" s="86">
        <v>10</v>
      </c>
      <c r="K24" s="86">
        <v>22</v>
      </c>
      <c r="L24" s="86">
        <v>0</v>
      </c>
      <c r="M24" s="86">
        <v>0</v>
      </c>
      <c r="N24" s="86">
        <v>11</v>
      </c>
      <c r="O24" s="86">
        <v>24</v>
      </c>
      <c r="P24" s="86"/>
      <c r="Q24" s="86"/>
      <c r="R24" s="86"/>
      <c r="S24" s="86"/>
      <c r="T24" s="86"/>
      <c r="U24" s="86"/>
    </row>
    <row r="25" spans="1:21" s="82" customFormat="1" ht="21">
      <c r="A25" s="91" t="s">
        <v>92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s="82" customFormat="1" ht="21">
      <c r="A26" s="90" t="s">
        <v>32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s="82" customFormat="1" ht="21">
      <c r="A27" s="90" t="s">
        <v>33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42">
      <c r="A28" s="92" t="s">
        <v>35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89"/>
      <c r="P28" s="89"/>
      <c r="Q28" s="89"/>
      <c r="R28" s="89"/>
      <c r="S28" s="89"/>
      <c r="T28" s="89"/>
      <c r="U28" s="89"/>
    </row>
    <row r="29" spans="1:21" s="82" customFormat="1" ht="21">
      <c r="A29" s="90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s="82" customFormat="1" ht="21">
      <c r="A30" s="90" t="s">
        <v>37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s="82" customFormat="1" ht="21">
      <c r="A31" s="90" t="s">
        <v>38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s="82" customFormat="1" ht="21">
      <c r="A32" s="90" t="s">
        <v>39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ht="42">
      <c r="A33" s="92" t="s">
        <v>40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89"/>
      <c r="P33" s="89"/>
      <c r="Q33" s="89"/>
      <c r="R33" s="89"/>
      <c r="S33" s="89"/>
      <c r="T33" s="89"/>
      <c r="U33" s="89"/>
    </row>
    <row r="34" spans="1:21" s="82" customFormat="1" ht="42">
      <c r="A34" s="94" t="s">
        <v>41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s="82" customFormat="1" ht="21">
      <c r="A35" s="90" t="s">
        <v>42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1" s="82" customFormat="1" ht="21">
      <c r="A36" s="90" t="s">
        <v>43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s="82" customFormat="1" ht="21">
      <c r="A37" s="90" t="s">
        <v>44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s="82" customFormat="1" ht="21">
      <c r="A38" s="94" t="s">
        <v>45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21" thickBot="1">
      <c r="A39" s="95" t="s">
        <v>46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89"/>
      <c r="P39" s="89"/>
      <c r="Q39" s="89"/>
      <c r="R39" s="89"/>
      <c r="S39" s="89"/>
      <c r="T39" s="89"/>
      <c r="U39" s="89"/>
    </row>
    <row r="40" spans="1:21" s="82" customFormat="1" ht="21" thickBot="1">
      <c r="A40" s="96" t="s">
        <v>93</v>
      </c>
      <c r="B40" s="97">
        <v>18500</v>
      </c>
      <c r="C40" s="98">
        <v>1799</v>
      </c>
      <c r="D40" s="98">
        <v>3508</v>
      </c>
      <c r="E40" s="99">
        <v>5307</v>
      </c>
      <c r="F40" s="100">
        <v>73</v>
      </c>
      <c r="G40" s="100">
        <v>92</v>
      </c>
      <c r="H40" s="100">
        <v>391</v>
      </c>
      <c r="I40" s="100">
        <v>616</v>
      </c>
      <c r="J40" s="100">
        <v>149</v>
      </c>
      <c r="K40" s="100">
        <v>415</v>
      </c>
      <c r="L40" s="100" t="s">
        <v>94</v>
      </c>
      <c r="M40" s="100">
        <v>14</v>
      </c>
      <c r="N40" s="101">
        <v>613</v>
      </c>
      <c r="O40" s="99">
        <v>1137</v>
      </c>
      <c r="P40" s="86"/>
      <c r="Q40" s="86"/>
      <c r="R40" s="86"/>
      <c r="S40" s="86"/>
      <c r="T40" s="86"/>
      <c r="U40" s="86"/>
    </row>
    <row r="41" spans="1:21" s="82" customFormat="1" ht="21" thickBot="1">
      <c r="A41" s="102" t="s">
        <v>95</v>
      </c>
      <c r="B41" s="103">
        <v>150</v>
      </c>
      <c r="C41" s="104">
        <v>439</v>
      </c>
      <c r="D41" s="104">
        <v>931</v>
      </c>
      <c r="E41" s="105">
        <v>1370</v>
      </c>
      <c r="F41" s="104">
        <v>1</v>
      </c>
      <c r="G41" s="104">
        <v>4</v>
      </c>
      <c r="H41" s="104">
        <v>2</v>
      </c>
      <c r="I41" s="104">
        <v>6</v>
      </c>
      <c r="J41" s="104" t="s">
        <v>94</v>
      </c>
      <c r="K41" s="104" t="s">
        <v>94</v>
      </c>
      <c r="L41" s="104" t="s">
        <v>94</v>
      </c>
      <c r="M41" s="104" t="s">
        <v>94</v>
      </c>
      <c r="N41" s="106">
        <v>3</v>
      </c>
      <c r="O41" s="106">
        <v>10</v>
      </c>
      <c r="P41" s="86"/>
      <c r="Q41" s="86"/>
      <c r="R41" s="86"/>
      <c r="S41" s="86"/>
      <c r="T41" s="86"/>
      <c r="U41" s="86"/>
    </row>
    <row r="42" spans="1:21" s="82" customFormat="1" ht="21" thickBot="1">
      <c r="A42" s="102" t="s">
        <v>96</v>
      </c>
      <c r="B42" s="107">
        <v>4500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86"/>
      <c r="Q42" s="86"/>
      <c r="R42" s="86"/>
      <c r="S42" s="86"/>
      <c r="T42" s="86"/>
      <c r="U42" s="86"/>
    </row>
    <row r="43" spans="1:21" s="82" customFormat="1" ht="21">
      <c r="A43" s="108" t="s">
        <v>97</v>
      </c>
      <c r="B43" s="296"/>
      <c r="C43" s="296"/>
      <c r="D43" s="296"/>
      <c r="E43" s="296"/>
      <c r="F43" s="296">
        <v>273</v>
      </c>
      <c r="G43" s="296">
        <v>289</v>
      </c>
      <c r="H43" s="296">
        <v>36</v>
      </c>
      <c r="I43" s="296">
        <v>59</v>
      </c>
      <c r="J43" s="296" t="s">
        <v>94</v>
      </c>
      <c r="K43" s="296" t="s">
        <v>94</v>
      </c>
      <c r="L43" s="296" t="s">
        <v>94</v>
      </c>
      <c r="M43" s="296" t="s">
        <v>94</v>
      </c>
      <c r="N43" s="299">
        <v>309</v>
      </c>
      <c r="O43" s="299">
        <v>348</v>
      </c>
      <c r="P43" s="86"/>
      <c r="Q43" s="86"/>
      <c r="R43" s="86"/>
      <c r="S43" s="86"/>
      <c r="T43" s="86"/>
      <c r="U43" s="86"/>
    </row>
    <row r="44" spans="1:21" s="82" customFormat="1" ht="42">
      <c r="A44" s="108" t="s">
        <v>98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300"/>
      <c r="O44" s="300"/>
      <c r="P44" s="86"/>
      <c r="Q44" s="86"/>
      <c r="R44" s="86"/>
      <c r="S44" s="86"/>
      <c r="T44" s="86"/>
      <c r="U44" s="86"/>
    </row>
    <row r="45" spans="1:21" s="82" customFormat="1" ht="21">
      <c r="A45" s="108" t="s">
        <v>99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300"/>
      <c r="O45" s="300"/>
      <c r="P45" s="86"/>
      <c r="Q45" s="86"/>
      <c r="R45" s="86"/>
      <c r="S45" s="86"/>
      <c r="T45" s="86"/>
      <c r="U45" s="86"/>
    </row>
    <row r="46" spans="1:21" s="82" customFormat="1" ht="21">
      <c r="A46" s="108" t="s">
        <v>100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300"/>
      <c r="O46" s="300"/>
      <c r="P46" s="86"/>
      <c r="Q46" s="86"/>
      <c r="R46" s="86"/>
      <c r="S46" s="86"/>
      <c r="T46" s="86"/>
      <c r="U46" s="86"/>
    </row>
    <row r="47" spans="1:21" s="82" customFormat="1" ht="21" thickBot="1">
      <c r="A47" s="102" t="s">
        <v>101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301"/>
      <c r="O47" s="301"/>
      <c r="P47" s="86"/>
      <c r="Q47" s="86"/>
      <c r="R47" s="86"/>
      <c r="S47" s="86"/>
      <c r="T47" s="86"/>
      <c r="U47" s="86"/>
    </row>
    <row r="48" spans="1:21" s="82" customFormat="1" ht="42" thickBot="1">
      <c r="A48" s="102" t="s">
        <v>102</v>
      </c>
      <c r="B48" s="106"/>
      <c r="C48" s="106"/>
      <c r="D48" s="106"/>
      <c r="E48" s="106"/>
      <c r="F48" s="104">
        <v>20</v>
      </c>
      <c r="G48" s="104">
        <v>25</v>
      </c>
      <c r="H48" s="104"/>
      <c r="I48" s="104"/>
      <c r="J48" s="104"/>
      <c r="K48" s="104"/>
      <c r="L48" s="104"/>
      <c r="M48" s="104"/>
      <c r="N48" s="106">
        <v>20</v>
      </c>
      <c r="O48" s="106">
        <v>25</v>
      </c>
      <c r="P48" s="86"/>
      <c r="Q48" s="86"/>
      <c r="R48" s="86"/>
      <c r="S48" s="86"/>
      <c r="T48" s="86"/>
      <c r="U48" s="86"/>
    </row>
    <row r="49" spans="1:21" s="82" customFormat="1" ht="21" thickBot="1">
      <c r="A49" s="109" t="s">
        <v>103</v>
      </c>
      <c r="B49" s="110"/>
      <c r="C49" s="100"/>
      <c r="D49" s="100"/>
      <c r="E49" s="100"/>
      <c r="F49" s="100">
        <v>21</v>
      </c>
      <c r="G49" s="100">
        <v>19</v>
      </c>
      <c r="H49" s="100">
        <v>28</v>
      </c>
      <c r="I49" s="100">
        <v>37</v>
      </c>
      <c r="J49" s="100">
        <v>24</v>
      </c>
      <c r="K49" s="100">
        <v>26</v>
      </c>
      <c r="L49" s="100" t="s">
        <v>94</v>
      </c>
      <c r="M49" s="100" t="s">
        <v>94</v>
      </c>
      <c r="N49" s="101">
        <v>73</v>
      </c>
      <c r="O49" s="101">
        <v>82</v>
      </c>
      <c r="P49" s="86"/>
      <c r="Q49" s="86"/>
      <c r="R49" s="86"/>
      <c r="S49" s="86"/>
      <c r="T49" s="86"/>
      <c r="U49" s="86"/>
    </row>
    <row r="50" spans="1:21" s="82" customFormat="1" ht="21" thickBot="1">
      <c r="A50" s="111" t="s">
        <v>104</v>
      </c>
      <c r="B50" s="112"/>
      <c r="C50" s="104"/>
      <c r="D50" s="104"/>
      <c r="E50" s="104"/>
      <c r="F50" s="104">
        <v>22</v>
      </c>
      <c r="G50" s="104">
        <v>36</v>
      </c>
      <c r="H50" s="104">
        <v>38</v>
      </c>
      <c r="I50" s="104">
        <v>41</v>
      </c>
      <c r="J50" s="104">
        <v>16</v>
      </c>
      <c r="K50" s="104">
        <v>28</v>
      </c>
      <c r="L50" s="104" t="s">
        <v>94</v>
      </c>
      <c r="M50" s="104" t="s">
        <v>94</v>
      </c>
      <c r="N50" s="106">
        <v>76</v>
      </c>
      <c r="O50" s="106">
        <v>105</v>
      </c>
      <c r="P50" s="86"/>
      <c r="Q50" s="86"/>
      <c r="R50" s="86"/>
      <c r="S50" s="86"/>
      <c r="T50" s="86"/>
      <c r="U50" s="86"/>
    </row>
    <row r="51" spans="1:21" s="82" customFormat="1" ht="42" thickBot="1">
      <c r="A51" s="111" t="s">
        <v>105</v>
      </c>
      <c r="B51" s="113"/>
      <c r="C51" s="114"/>
      <c r="D51" s="114"/>
      <c r="E51" s="114"/>
      <c r="F51" s="104">
        <v>5</v>
      </c>
      <c r="G51" s="104">
        <v>19</v>
      </c>
      <c r="H51" s="104">
        <v>46</v>
      </c>
      <c r="I51" s="104">
        <v>58</v>
      </c>
      <c r="J51" s="104">
        <v>4</v>
      </c>
      <c r="K51" s="104" t="s">
        <v>94</v>
      </c>
      <c r="L51" s="104" t="s">
        <v>94</v>
      </c>
      <c r="M51" s="104" t="s">
        <v>94</v>
      </c>
      <c r="N51" s="106">
        <v>55</v>
      </c>
      <c r="O51" s="106">
        <v>77</v>
      </c>
      <c r="P51" s="86"/>
      <c r="Q51" s="86"/>
      <c r="R51" s="86"/>
      <c r="S51" s="86"/>
      <c r="T51" s="86"/>
      <c r="U51" s="86"/>
    </row>
    <row r="52" spans="1:21" s="82" customFormat="1" ht="21" thickBot="1">
      <c r="A52" s="72" t="s">
        <v>106</v>
      </c>
      <c r="B52" s="115"/>
      <c r="C52" s="116"/>
      <c r="D52" s="116"/>
      <c r="E52" s="116"/>
      <c r="F52" s="117"/>
      <c r="G52" s="117"/>
      <c r="H52" s="117"/>
      <c r="I52" s="117"/>
      <c r="J52" s="117"/>
      <c r="K52" s="117"/>
      <c r="L52" s="117"/>
      <c r="M52" s="117"/>
      <c r="N52" s="118"/>
      <c r="O52" s="118"/>
      <c r="P52" s="86"/>
      <c r="Q52" s="86"/>
      <c r="R52" s="86"/>
      <c r="S52" s="86"/>
      <c r="T52" s="86"/>
      <c r="U52" s="86"/>
    </row>
    <row r="53" spans="1:21" ht="42" thickBot="1">
      <c r="A53" s="109" t="s">
        <v>107</v>
      </c>
      <c r="B53" s="98">
        <v>29000</v>
      </c>
      <c r="C53" s="98">
        <v>3660</v>
      </c>
      <c r="D53" s="98">
        <v>7563</v>
      </c>
      <c r="E53" s="99">
        <v>11223</v>
      </c>
      <c r="F53" s="100">
        <v>124</v>
      </c>
      <c r="G53" s="100">
        <v>216</v>
      </c>
      <c r="H53" s="100">
        <v>316</v>
      </c>
      <c r="I53" s="98">
        <v>1169</v>
      </c>
      <c r="J53" s="100">
        <v>386</v>
      </c>
      <c r="K53" s="100">
        <v>711</v>
      </c>
      <c r="L53" s="100">
        <v>159</v>
      </c>
      <c r="M53" s="100">
        <v>280</v>
      </c>
      <c r="N53" s="99">
        <v>1134</v>
      </c>
      <c r="O53" s="99">
        <v>2227</v>
      </c>
      <c r="P53" s="89"/>
      <c r="Q53" s="89"/>
      <c r="R53" s="89"/>
      <c r="S53" s="89"/>
      <c r="T53" s="89"/>
      <c r="U53" s="89"/>
    </row>
    <row r="54" spans="1:21" ht="42" thickBot="1">
      <c r="A54" s="111" t="s">
        <v>108</v>
      </c>
      <c r="B54" s="119">
        <v>20500</v>
      </c>
      <c r="C54" s="119">
        <v>2881</v>
      </c>
      <c r="D54" s="119">
        <v>2931</v>
      </c>
      <c r="E54" s="105">
        <v>5812</v>
      </c>
      <c r="F54" s="104">
        <v>258</v>
      </c>
      <c r="G54" s="104">
        <v>266</v>
      </c>
      <c r="H54" s="104">
        <v>346</v>
      </c>
      <c r="I54" s="104">
        <v>319</v>
      </c>
      <c r="J54" s="104">
        <v>258</v>
      </c>
      <c r="K54" s="104">
        <v>288</v>
      </c>
      <c r="L54" s="104">
        <v>90</v>
      </c>
      <c r="M54" s="104">
        <v>111</v>
      </c>
      <c r="N54" s="106">
        <v>952</v>
      </c>
      <c r="O54" s="106">
        <v>384</v>
      </c>
      <c r="P54" s="89"/>
      <c r="Q54" s="89"/>
      <c r="R54" s="89"/>
      <c r="S54" s="89"/>
      <c r="T54" s="89"/>
      <c r="U54" s="89"/>
    </row>
    <row r="55" spans="1:21" ht="42" thickBot="1">
      <c r="A55" s="111" t="s">
        <v>109</v>
      </c>
      <c r="B55" s="119">
        <v>27000</v>
      </c>
      <c r="C55" s="119">
        <v>2406</v>
      </c>
      <c r="D55" s="119">
        <v>2886</v>
      </c>
      <c r="E55" s="105">
        <v>5292</v>
      </c>
      <c r="F55" s="104">
        <v>48</v>
      </c>
      <c r="G55" s="104">
        <v>52</v>
      </c>
      <c r="H55" s="104">
        <v>246</v>
      </c>
      <c r="I55" s="104">
        <v>205</v>
      </c>
      <c r="J55" s="104">
        <v>256</v>
      </c>
      <c r="K55" s="104">
        <v>212</v>
      </c>
      <c r="L55" s="104">
        <v>261</v>
      </c>
      <c r="M55" s="104">
        <v>287</v>
      </c>
      <c r="N55" s="106">
        <v>811</v>
      </c>
      <c r="O55" s="106">
        <v>756</v>
      </c>
      <c r="P55" s="89"/>
      <c r="Q55" s="89"/>
      <c r="R55" s="89"/>
      <c r="S55" s="89"/>
      <c r="T55" s="89"/>
      <c r="U55" s="89"/>
    </row>
    <row r="56" spans="1:21" ht="42" thickBot="1">
      <c r="A56" s="111" t="s">
        <v>110</v>
      </c>
      <c r="B56" s="119">
        <v>13000</v>
      </c>
      <c r="C56" s="119">
        <v>1842</v>
      </c>
      <c r="D56" s="119">
        <v>1628</v>
      </c>
      <c r="E56" s="105">
        <v>3470</v>
      </c>
      <c r="F56" s="104">
        <v>56</v>
      </c>
      <c r="G56" s="104">
        <v>103</v>
      </c>
      <c r="H56" s="104">
        <v>199</v>
      </c>
      <c r="I56" s="104">
        <v>276</v>
      </c>
      <c r="J56" s="104">
        <v>316</v>
      </c>
      <c r="K56" s="104">
        <v>57</v>
      </c>
      <c r="L56" s="104">
        <v>61</v>
      </c>
      <c r="M56" s="104">
        <v>139</v>
      </c>
      <c r="N56" s="106">
        <v>632</v>
      </c>
      <c r="O56" s="106">
        <v>575</v>
      </c>
      <c r="P56" s="89"/>
      <c r="Q56" s="89"/>
      <c r="R56" s="89"/>
      <c r="S56" s="89"/>
      <c r="T56" s="89"/>
      <c r="U56" s="89"/>
    </row>
    <row r="57" spans="1:21" ht="21" thickBot="1">
      <c r="A57" s="111" t="s">
        <v>111</v>
      </c>
      <c r="B57" s="119">
        <v>8400</v>
      </c>
      <c r="C57" s="119">
        <v>1514</v>
      </c>
      <c r="D57" s="119">
        <v>1610</v>
      </c>
      <c r="E57" s="105">
        <v>3124</v>
      </c>
      <c r="F57" s="104">
        <v>24</v>
      </c>
      <c r="G57" s="104">
        <v>25</v>
      </c>
      <c r="H57" s="104">
        <v>178</v>
      </c>
      <c r="I57" s="104">
        <v>192</v>
      </c>
      <c r="J57" s="104">
        <v>185</v>
      </c>
      <c r="K57" s="104">
        <v>184</v>
      </c>
      <c r="L57" s="104">
        <v>106</v>
      </c>
      <c r="M57" s="104">
        <v>120</v>
      </c>
      <c r="N57" s="106">
        <v>493</v>
      </c>
      <c r="O57" s="106">
        <v>521</v>
      </c>
      <c r="P57" s="89"/>
      <c r="Q57" s="89"/>
      <c r="R57" s="89"/>
      <c r="S57" s="89"/>
      <c r="T57" s="89"/>
      <c r="U57" s="89"/>
    </row>
    <row r="58" spans="1:21" ht="42" thickBot="1">
      <c r="A58" s="111" t="s">
        <v>112</v>
      </c>
      <c r="B58" s="119">
        <v>13000</v>
      </c>
      <c r="C58" s="119">
        <v>1627</v>
      </c>
      <c r="D58" s="119">
        <v>2171</v>
      </c>
      <c r="E58" s="105">
        <v>3798</v>
      </c>
      <c r="F58" s="104">
        <v>44</v>
      </c>
      <c r="G58" s="104">
        <v>67</v>
      </c>
      <c r="H58" s="104">
        <v>180</v>
      </c>
      <c r="I58" s="104">
        <v>283</v>
      </c>
      <c r="J58" s="104">
        <v>203</v>
      </c>
      <c r="K58" s="104">
        <v>167</v>
      </c>
      <c r="L58" s="104">
        <v>139</v>
      </c>
      <c r="M58" s="104">
        <v>52</v>
      </c>
      <c r="N58" s="106">
        <v>566</v>
      </c>
      <c r="O58" s="106">
        <v>569</v>
      </c>
      <c r="P58" s="89"/>
      <c r="Q58" s="89"/>
      <c r="R58" s="89"/>
      <c r="S58" s="89"/>
      <c r="T58" s="89"/>
      <c r="U58" s="89"/>
    </row>
    <row r="59" spans="1:21" ht="21">
      <c r="A59" s="120" t="s">
        <v>57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1:21" ht="21">
      <c r="A60" s="89" t="s">
        <v>113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1:21" ht="21">
      <c r="A61" s="89" t="s">
        <v>59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</row>
    <row r="62" spans="1:21" ht="21">
      <c r="A62" s="121" t="s">
        <v>60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89"/>
      <c r="P62" s="89"/>
      <c r="Q62" s="89"/>
      <c r="R62" s="89"/>
      <c r="S62" s="89"/>
      <c r="T62" s="89"/>
      <c r="U62" s="89"/>
    </row>
    <row r="63" spans="1:21" ht="21">
      <c r="A63" s="122" t="s">
        <v>61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ht="21">
      <c r="A64" s="122" t="s">
        <v>62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ht="21">
      <c r="A65" s="122" t="s">
        <v>63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1:21" ht="21">
      <c r="A66" s="88" t="s">
        <v>114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pans="1:21" ht="21">
      <c r="A67" s="88" t="s">
        <v>115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1:21" ht="21">
      <c r="A68" s="122" t="s">
        <v>66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ht="21">
      <c r="A69" s="86" t="s">
        <v>67</v>
      </c>
      <c r="B69" s="86"/>
      <c r="C69" s="86"/>
      <c r="D69" s="86"/>
      <c r="E69" s="86"/>
      <c r="F69" s="86">
        <v>2</v>
      </c>
      <c r="G69" s="86">
        <v>0</v>
      </c>
      <c r="H69" s="86">
        <v>15</v>
      </c>
      <c r="I69" s="86">
        <v>6</v>
      </c>
      <c r="J69" s="86">
        <v>6</v>
      </c>
      <c r="K69" s="86">
        <v>4</v>
      </c>
      <c r="L69" s="86">
        <v>2</v>
      </c>
      <c r="M69" s="86">
        <v>0</v>
      </c>
      <c r="N69" s="86">
        <v>25</v>
      </c>
      <c r="O69" s="86">
        <v>10</v>
      </c>
      <c r="P69" s="86"/>
      <c r="Q69" s="86"/>
      <c r="R69" s="86"/>
      <c r="S69" s="86"/>
      <c r="T69" s="86"/>
      <c r="U69" s="86"/>
    </row>
    <row r="70" spans="1:21" ht="21">
      <c r="A70" s="86" t="s">
        <v>68</v>
      </c>
      <c r="B70" s="86"/>
      <c r="C70" s="86"/>
      <c r="D70" s="86"/>
      <c r="E70" s="86"/>
      <c r="F70" s="86">
        <v>9</v>
      </c>
      <c r="G70" s="86">
        <v>1</v>
      </c>
      <c r="H70" s="86">
        <v>87</v>
      </c>
      <c r="I70" s="86">
        <v>75</v>
      </c>
      <c r="J70" s="86">
        <v>9</v>
      </c>
      <c r="K70" s="86">
        <v>6</v>
      </c>
      <c r="L70" s="86">
        <v>2</v>
      </c>
      <c r="M70" s="86">
        <v>0</v>
      </c>
      <c r="N70" s="86">
        <v>107</v>
      </c>
      <c r="O70" s="86">
        <v>82</v>
      </c>
      <c r="P70" s="86"/>
      <c r="Q70" s="86"/>
      <c r="R70" s="86"/>
      <c r="S70" s="86"/>
      <c r="T70" s="86"/>
      <c r="U70" s="86"/>
    </row>
    <row r="71" spans="1:21" s="82" customFormat="1" ht="21">
      <c r="A71" s="86" t="s">
        <v>69</v>
      </c>
      <c r="B71" s="86"/>
      <c r="C71" s="86"/>
      <c r="D71" s="86"/>
      <c r="E71" s="86"/>
      <c r="F71" s="86">
        <v>0</v>
      </c>
      <c r="G71" s="86">
        <v>0</v>
      </c>
      <c r="H71" s="86">
        <v>81</v>
      </c>
      <c r="I71" s="86">
        <v>82</v>
      </c>
      <c r="J71" s="86">
        <v>2</v>
      </c>
      <c r="K71" s="86">
        <v>3</v>
      </c>
      <c r="L71" s="86">
        <v>1</v>
      </c>
      <c r="M71" s="86">
        <v>0</v>
      </c>
      <c r="N71" s="86">
        <v>84</v>
      </c>
      <c r="O71" s="86">
        <v>85</v>
      </c>
      <c r="P71" s="86"/>
      <c r="Q71" s="86"/>
      <c r="R71" s="86"/>
      <c r="S71" s="86"/>
      <c r="T71" s="86"/>
      <c r="U71" s="86"/>
    </row>
    <row r="72" spans="1:21" s="82" customFormat="1" ht="21">
      <c r="A72" s="122" t="s">
        <v>70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s="82" customFormat="1" ht="21">
      <c r="A73" s="86" t="s">
        <v>67</v>
      </c>
      <c r="B73" s="86"/>
      <c r="C73" s="86"/>
      <c r="D73" s="86"/>
      <c r="E73" s="86"/>
      <c r="F73" s="86">
        <v>0</v>
      </c>
      <c r="G73" s="86">
        <v>0</v>
      </c>
      <c r="H73" s="86">
        <v>0</v>
      </c>
      <c r="I73" s="86">
        <v>0</v>
      </c>
      <c r="J73" s="86">
        <v>3</v>
      </c>
      <c r="K73" s="86">
        <v>0</v>
      </c>
      <c r="L73" s="86">
        <v>0</v>
      </c>
      <c r="M73" s="86">
        <v>0</v>
      </c>
      <c r="N73" s="86">
        <v>3</v>
      </c>
      <c r="O73" s="86">
        <v>0</v>
      </c>
      <c r="P73" s="86"/>
      <c r="Q73" s="86"/>
      <c r="R73" s="86"/>
      <c r="S73" s="86"/>
      <c r="T73" s="86"/>
      <c r="U73" s="86"/>
    </row>
    <row r="74" spans="1:21" ht="21">
      <c r="A74" s="86" t="s">
        <v>68</v>
      </c>
      <c r="B74" s="86"/>
      <c r="C74" s="86"/>
      <c r="D74" s="86"/>
      <c r="E74" s="86"/>
      <c r="F74" s="86">
        <v>0</v>
      </c>
      <c r="G74" s="86">
        <v>0</v>
      </c>
      <c r="H74" s="86">
        <v>4</v>
      </c>
      <c r="I74" s="86">
        <v>1</v>
      </c>
      <c r="J74" s="86">
        <v>0</v>
      </c>
      <c r="K74" s="86">
        <v>1</v>
      </c>
      <c r="L74" s="86">
        <v>0</v>
      </c>
      <c r="M74" s="86">
        <v>0</v>
      </c>
      <c r="N74" s="86">
        <v>4</v>
      </c>
      <c r="O74" s="86">
        <v>2</v>
      </c>
      <c r="P74" s="86"/>
      <c r="Q74" s="86"/>
      <c r="R74" s="86"/>
      <c r="S74" s="86"/>
      <c r="T74" s="86"/>
      <c r="U74" s="86"/>
    </row>
    <row r="75" spans="1:21" ht="21">
      <c r="A75" s="86" t="s">
        <v>69</v>
      </c>
      <c r="B75" s="86"/>
      <c r="C75" s="86"/>
      <c r="D75" s="86"/>
      <c r="E75" s="86"/>
      <c r="F75" s="86">
        <v>0</v>
      </c>
      <c r="G75" s="86">
        <v>0</v>
      </c>
      <c r="H75" s="86">
        <v>11</v>
      </c>
      <c r="I75" s="86">
        <v>3</v>
      </c>
      <c r="J75" s="86">
        <v>0</v>
      </c>
      <c r="K75" s="86">
        <v>0</v>
      </c>
      <c r="L75" s="86">
        <v>0</v>
      </c>
      <c r="M75" s="86">
        <v>0</v>
      </c>
      <c r="N75" s="86">
        <v>11</v>
      </c>
      <c r="O75" s="86">
        <v>3</v>
      </c>
      <c r="P75" s="86"/>
      <c r="Q75" s="86"/>
      <c r="R75" s="86"/>
      <c r="S75" s="86"/>
      <c r="T75" s="86"/>
      <c r="U75" s="86"/>
    </row>
    <row r="76" spans="1:21" s="82" customFormat="1" ht="2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s="82" customFormat="1" ht="2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s="82" customFormat="1" ht="2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s="82" customFormat="1" ht="2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s="82" customFormat="1" ht="2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s="82" customFormat="1" ht="2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s="82" customFormat="1" ht="2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s="82" customFormat="1" ht="2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</sheetData>
  <sheetProtection/>
  <mergeCells count="34">
    <mergeCell ref="D43:D47"/>
    <mergeCell ref="E43:E47"/>
    <mergeCell ref="F43:F47"/>
    <mergeCell ref="G43:G47"/>
    <mergeCell ref="H43:H47"/>
    <mergeCell ref="I43:I47"/>
    <mergeCell ref="J43:J47"/>
    <mergeCell ref="Q5:Q7"/>
    <mergeCell ref="K43:K47"/>
    <mergeCell ref="L43:L47"/>
    <mergeCell ref="M43:M47"/>
    <mergeCell ref="N43:N47"/>
    <mergeCell ref="O43:O47"/>
    <mergeCell ref="B8:U8"/>
    <mergeCell ref="B43:B47"/>
    <mergeCell ref="C43:C4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A5" sqref="A5:A7"/>
    </sheetView>
  </sheetViews>
  <sheetFormatPr defaultColWidth="6.8515625" defaultRowHeight="15"/>
  <cols>
    <col min="1" max="1" width="41.28125" style="125" customWidth="1"/>
    <col min="2" max="2" width="10.421875" style="125" customWidth="1"/>
    <col min="3" max="3" width="6.8515625" style="125" customWidth="1"/>
    <col min="4" max="4" width="5.421875" style="125" customWidth="1"/>
    <col min="5" max="5" width="12.140625" style="125" customWidth="1"/>
    <col min="6" max="6" width="6.140625" style="125" customWidth="1"/>
    <col min="7" max="7" width="6.00390625" style="125" customWidth="1"/>
    <col min="8" max="8" width="5.421875" style="125" customWidth="1"/>
    <col min="9" max="9" width="5.7109375" style="125" customWidth="1"/>
    <col min="10" max="10" width="6.00390625" style="125" customWidth="1"/>
    <col min="11" max="11" width="7.140625" style="125" customWidth="1"/>
    <col min="12" max="12" width="5.7109375" style="125" customWidth="1"/>
    <col min="13" max="13" width="5.8515625" style="125" customWidth="1"/>
    <col min="14" max="15" width="6.28125" style="125" customWidth="1"/>
    <col min="16" max="16" width="8.140625" style="125" customWidth="1"/>
    <col min="17" max="17" width="12.28125" style="125" customWidth="1"/>
    <col min="18" max="18" width="8.00390625" style="125" customWidth="1"/>
    <col min="19" max="19" width="8.140625" style="125" customWidth="1"/>
    <col min="20" max="20" width="10.421875" style="125" customWidth="1"/>
    <col min="21" max="21" width="9.140625" style="125" customWidth="1"/>
    <col min="22" max="16384" width="6.8515625" style="125" customWidth="1"/>
  </cols>
  <sheetData>
    <row r="1" spans="1:21" ht="19.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123"/>
      <c r="P1" s="123"/>
      <c r="Q1" s="123"/>
      <c r="R1" s="123"/>
      <c r="S1" s="123"/>
      <c r="T1" s="123"/>
      <c r="U1" s="123"/>
    </row>
    <row r="2" spans="1:21" ht="20.25">
      <c r="A2" s="312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</row>
    <row r="3" spans="1:21" ht="20.25">
      <c r="A3" s="312" t="s">
        <v>116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</row>
    <row r="4" spans="1:21" ht="20.25">
      <c r="A4" s="313" t="s">
        <v>117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</row>
    <row r="5" spans="1:23" s="79" customFormat="1" ht="132.75" customHeight="1">
      <c r="A5" s="314" t="s">
        <v>3</v>
      </c>
      <c r="B5" s="308" t="s">
        <v>4</v>
      </c>
      <c r="C5" s="316" t="s">
        <v>5</v>
      </c>
      <c r="D5" s="317"/>
      <c r="E5" s="308" t="s">
        <v>77</v>
      </c>
      <c r="F5" s="316" t="s">
        <v>6</v>
      </c>
      <c r="G5" s="320"/>
      <c r="H5" s="320"/>
      <c r="I5" s="320"/>
      <c r="J5" s="320"/>
      <c r="K5" s="320"/>
      <c r="L5" s="320"/>
      <c r="M5" s="317"/>
      <c r="N5" s="316" t="s">
        <v>7</v>
      </c>
      <c r="O5" s="317"/>
      <c r="P5" s="308" t="s">
        <v>8</v>
      </c>
      <c r="Q5" s="308" t="s">
        <v>9</v>
      </c>
      <c r="R5" s="308" t="s">
        <v>10</v>
      </c>
      <c r="S5" s="308" t="s">
        <v>11</v>
      </c>
      <c r="T5" s="308" t="s">
        <v>12</v>
      </c>
      <c r="U5" s="308" t="s">
        <v>13</v>
      </c>
      <c r="V5" s="126"/>
      <c r="W5" s="126"/>
    </row>
    <row r="6" spans="1:23" s="79" customFormat="1" ht="28.5" customHeight="1">
      <c r="A6" s="315"/>
      <c r="B6" s="309"/>
      <c r="C6" s="318"/>
      <c r="D6" s="319"/>
      <c r="E6" s="310"/>
      <c r="F6" s="311" t="s">
        <v>14</v>
      </c>
      <c r="G6" s="311"/>
      <c r="H6" s="311" t="s">
        <v>15</v>
      </c>
      <c r="I6" s="311"/>
      <c r="J6" s="311" t="s">
        <v>16</v>
      </c>
      <c r="K6" s="311"/>
      <c r="L6" s="311" t="s">
        <v>17</v>
      </c>
      <c r="M6" s="311"/>
      <c r="N6" s="318"/>
      <c r="O6" s="319"/>
      <c r="P6" s="309"/>
      <c r="Q6" s="309"/>
      <c r="R6" s="309"/>
      <c r="S6" s="309"/>
      <c r="T6" s="309"/>
      <c r="U6" s="309"/>
      <c r="V6" s="126"/>
      <c r="W6" s="126"/>
    </row>
    <row r="7" spans="1:21" s="79" customFormat="1" ht="24" customHeight="1">
      <c r="A7" s="315"/>
      <c r="B7" s="310"/>
      <c r="C7" s="128" t="s">
        <v>18</v>
      </c>
      <c r="D7" s="128" t="s">
        <v>19</v>
      </c>
      <c r="E7" s="129" t="s">
        <v>20</v>
      </c>
      <c r="F7" s="128" t="s">
        <v>18</v>
      </c>
      <c r="G7" s="128" t="s">
        <v>19</v>
      </c>
      <c r="H7" s="128" t="s">
        <v>18</v>
      </c>
      <c r="I7" s="128" t="s">
        <v>19</v>
      </c>
      <c r="J7" s="128" t="s">
        <v>18</v>
      </c>
      <c r="K7" s="128" t="s">
        <v>19</v>
      </c>
      <c r="L7" s="128" t="s">
        <v>18</v>
      </c>
      <c r="M7" s="128" t="s">
        <v>19</v>
      </c>
      <c r="N7" s="128" t="s">
        <v>18</v>
      </c>
      <c r="O7" s="128" t="s">
        <v>19</v>
      </c>
      <c r="P7" s="310"/>
      <c r="Q7" s="310"/>
      <c r="R7" s="310"/>
      <c r="S7" s="310"/>
      <c r="T7" s="310"/>
      <c r="U7" s="310"/>
    </row>
    <row r="8" spans="1:21" s="79" customFormat="1" ht="24" customHeight="1">
      <c r="A8" s="130" t="s">
        <v>22</v>
      </c>
      <c r="B8" s="305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7"/>
    </row>
    <row r="9" spans="1:21" s="79" customFormat="1" ht="26.25" customHeight="1">
      <c r="A9" s="131" t="s">
        <v>23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32"/>
      <c r="R9" s="132"/>
      <c r="S9" s="132"/>
      <c r="T9" s="132"/>
      <c r="U9" s="132"/>
    </row>
    <row r="10" spans="1:21" s="136" customFormat="1" ht="20.25">
      <c r="A10" s="133" t="s">
        <v>24</v>
      </c>
      <c r="B10" s="134">
        <v>35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5"/>
      <c r="R10" s="134"/>
      <c r="S10" s="134"/>
      <c r="T10" s="134"/>
      <c r="U10" s="134"/>
    </row>
    <row r="11" spans="1:21" s="136" customFormat="1" ht="20.25">
      <c r="A11" s="137" t="s">
        <v>118</v>
      </c>
      <c r="B11" s="134">
        <v>250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8"/>
      <c r="R11" s="138"/>
      <c r="S11" s="134"/>
      <c r="T11" s="138"/>
      <c r="U11" s="134"/>
    </row>
    <row r="12" spans="1:21" s="136" customFormat="1" ht="20.25">
      <c r="A12" s="137" t="s">
        <v>119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8"/>
      <c r="R12" s="138"/>
      <c r="S12" s="134"/>
      <c r="T12" s="138"/>
      <c r="U12" s="134"/>
    </row>
    <row r="13" spans="1:21" s="136" customFormat="1" ht="19.5">
      <c r="A13" s="139" t="s">
        <v>120</v>
      </c>
      <c r="B13" s="134"/>
      <c r="C13" s="134"/>
      <c r="D13" s="134">
        <v>24</v>
      </c>
      <c r="E13" s="134">
        <v>24</v>
      </c>
      <c r="F13" s="134"/>
      <c r="G13" s="134"/>
      <c r="H13" s="134"/>
      <c r="I13" s="134">
        <v>24</v>
      </c>
      <c r="J13" s="134"/>
      <c r="K13" s="134"/>
      <c r="L13" s="134"/>
      <c r="M13" s="134"/>
      <c r="N13" s="134"/>
      <c r="O13" s="134">
        <v>24</v>
      </c>
      <c r="P13" s="134"/>
      <c r="Q13" s="138">
        <v>10000</v>
      </c>
      <c r="R13" s="138"/>
      <c r="S13" s="134"/>
      <c r="T13" s="138"/>
      <c r="U13" s="134"/>
    </row>
    <row r="14" spans="1:21" s="136" customFormat="1" ht="19.5">
      <c r="A14" s="139" t="s">
        <v>121</v>
      </c>
      <c r="B14" s="134"/>
      <c r="C14" s="134">
        <v>2</v>
      </c>
      <c r="D14" s="134">
        <v>19</v>
      </c>
      <c r="E14" s="134">
        <v>21</v>
      </c>
      <c r="F14" s="134"/>
      <c r="G14" s="134"/>
      <c r="H14" s="134">
        <v>2</v>
      </c>
      <c r="I14" s="134">
        <v>19</v>
      </c>
      <c r="J14" s="134"/>
      <c r="K14" s="134"/>
      <c r="L14" s="134"/>
      <c r="M14" s="134"/>
      <c r="N14" s="134"/>
      <c r="O14" s="134">
        <v>21</v>
      </c>
      <c r="P14" s="134"/>
      <c r="Q14" s="138">
        <v>6850</v>
      </c>
      <c r="R14" s="138"/>
      <c r="S14" s="134"/>
      <c r="T14" s="138"/>
      <c r="U14" s="134"/>
    </row>
    <row r="15" spans="1:21" s="136" customFormat="1" ht="19.5">
      <c r="A15" s="139" t="s">
        <v>122</v>
      </c>
      <c r="B15" s="134"/>
      <c r="C15" s="134">
        <v>7</v>
      </c>
      <c r="D15" s="134">
        <v>15</v>
      </c>
      <c r="E15" s="134">
        <f>SUM(C15:D15)</f>
        <v>22</v>
      </c>
      <c r="F15" s="134"/>
      <c r="G15" s="134"/>
      <c r="H15" s="134">
        <v>7</v>
      </c>
      <c r="I15" s="134">
        <v>15</v>
      </c>
      <c r="J15" s="134"/>
      <c r="K15" s="134"/>
      <c r="L15" s="134"/>
      <c r="M15" s="134"/>
      <c r="N15" s="134"/>
      <c r="O15" s="134">
        <v>22</v>
      </c>
      <c r="P15" s="134"/>
      <c r="Q15" s="138">
        <v>9930</v>
      </c>
      <c r="R15" s="138"/>
      <c r="S15" s="134"/>
      <c r="T15" s="138"/>
      <c r="U15" s="134"/>
    </row>
    <row r="16" spans="1:21" s="136" customFormat="1" ht="19.5">
      <c r="A16" s="139" t="s">
        <v>123</v>
      </c>
      <c r="B16" s="134"/>
      <c r="C16" s="134">
        <v>7</v>
      </c>
      <c r="D16" s="134">
        <v>13</v>
      </c>
      <c r="E16" s="134">
        <f aca="true" t="shared" si="0" ref="E16:E61">SUM(C16:D16)</f>
        <v>20</v>
      </c>
      <c r="F16" s="134"/>
      <c r="G16" s="134"/>
      <c r="H16" s="134">
        <v>7</v>
      </c>
      <c r="I16" s="134">
        <v>13</v>
      </c>
      <c r="J16" s="134"/>
      <c r="K16" s="134"/>
      <c r="L16" s="134"/>
      <c r="M16" s="134"/>
      <c r="N16" s="134"/>
      <c r="O16" s="134">
        <f>SUM(F16:N16)</f>
        <v>20</v>
      </c>
      <c r="P16" s="134"/>
      <c r="Q16" s="138">
        <v>7210</v>
      </c>
      <c r="R16" s="138"/>
      <c r="S16" s="134"/>
      <c r="T16" s="138"/>
      <c r="U16" s="134"/>
    </row>
    <row r="17" spans="1:21" s="136" customFormat="1" ht="19.5">
      <c r="A17" s="139" t="s">
        <v>124</v>
      </c>
      <c r="B17" s="134"/>
      <c r="C17" s="134"/>
      <c r="D17" s="134">
        <v>25</v>
      </c>
      <c r="E17" s="134">
        <f t="shared" si="0"/>
        <v>25</v>
      </c>
      <c r="F17" s="134"/>
      <c r="G17" s="134"/>
      <c r="H17" s="134"/>
      <c r="I17" s="134">
        <v>25</v>
      </c>
      <c r="J17" s="134"/>
      <c r="K17" s="134"/>
      <c r="L17" s="134"/>
      <c r="M17" s="134"/>
      <c r="N17" s="134"/>
      <c r="O17" s="134">
        <f aca="true" t="shared" si="1" ref="O17:O22">SUM(F17:N17)</f>
        <v>25</v>
      </c>
      <c r="P17" s="134"/>
      <c r="Q17" s="138">
        <v>8820</v>
      </c>
      <c r="R17" s="138"/>
      <c r="S17" s="134"/>
      <c r="T17" s="138"/>
      <c r="U17" s="134"/>
    </row>
    <row r="18" spans="1:21" s="136" customFormat="1" ht="19.5">
      <c r="A18" s="139" t="s">
        <v>125</v>
      </c>
      <c r="B18" s="134"/>
      <c r="C18" s="134"/>
      <c r="D18" s="134">
        <v>25</v>
      </c>
      <c r="E18" s="134">
        <f t="shared" si="0"/>
        <v>25</v>
      </c>
      <c r="F18" s="134"/>
      <c r="G18" s="134"/>
      <c r="H18" s="134"/>
      <c r="I18" s="134">
        <v>25</v>
      </c>
      <c r="J18" s="134"/>
      <c r="K18" s="134"/>
      <c r="L18" s="134"/>
      <c r="M18" s="134"/>
      <c r="N18" s="134"/>
      <c r="O18" s="134">
        <f t="shared" si="1"/>
        <v>25</v>
      </c>
      <c r="P18" s="134"/>
      <c r="Q18" s="138"/>
      <c r="R18" s="138"/>
      <c r="S18" s="134"/>
      <c r="T18" s="138"/>
      <c r="U18" s="134"/>
    </row>
    <row r="19" spans="1:21" s="136" customFormat="1" ht="19.5">
      <c r="A19" s="139" t="s">
        <v>126</v>
      </c>
      <c r="B19" s="134"/>
      <c r="C19" s="134">
        <v>39</v>
      </c>
      <c r="D19" s="134">
        <v>34</v>
      </c>
      <c r="E19" s="134">
        <f t="shared" si="0"/>
        <v>73</v>
      </c>
      <c r="F19" s="134"/>
      <c r="G19" s="134"/>
      <c r="H19" s="134">
        <v>33</v>
      </c>
      <c r="I19" s="134">
        <v>34</v>
      </c>
      <c r="J19" s="134">
        <v>6</v>
      </c>
      <c r="K19" s="134"/>
      <c r="L19" s="134"/>
      <c r="M19" s="134"/>
      <c r="N19" s="134"/>
      <c r="O19" s="134">
        <f t="shared" si="1"/>
        <v>73</v>
      </c>
      <c r="P19" s="134"/>
      <c r="Q19" s="138">
        <v>1528</v>
      </c>
      <c r="R19" s="138"/>
      <c r="S19" s="134"/>
      <c r="T19" s="138"/>
      <c r="U19" s="134"/>
    </row>
    <row r="20" spans="1:21" s="136" customFormat="1" ht="19.5">
      <c r="A20" s="139" t="s">
        <v>127</v>
      </c>
      <c r="B20" s="134"/>
      <c r="C20" s="134"/>
      <c r="D20" s="134">
        <v>16</v>
      </c>
      <c r="E20" s="134">
        <f t="shared" si="0"/>
        <v>16</v>
      </c>
      <c r="F20" s="134"/>
      <c r="G20" s="134"/>
      <c r="H20" s="134"/>
      <c r="I20" s="134">
        <v>16</v>
      </c>
      <c r="J20" s="134"/>
      <c r="K20" s="134"/>
      <c r="L20" s="134"/>
      <c r="M20" s="134"/>
      <c r="N20" s="134"/>
      <c r="O20" s="134">
        <f t="shared" si="1"/>
        <v>16</v>
      </c>
      <c r="P20" s="134"/>
      <c r="Q20" s="138">
        <v>9650</v>
      </c>
      <c r="R20" s="138"/>
      <c r="S20" s="134"/>
      <c r="T20" s="138"/>
      <c r="U20" s="134"/>
    </row>
    <row r="21" spans="1:21" s="136" customFormat="1" ht="19.5">
      <c r="A21" s="139" t="s">
        <v>128</v>
      </c>
      <c r="B21" s="134"/>
      <c r="C21" s="134">
        <v>16</v>
      </c>
      <c r="D21" s="134"/>
      <c r="E21" s="134">
        <f t="shared" si="0"/>
        <v>16</v>
      </c>
      <c r="F21" s="134"/>
      <c r="G21" s="134"/>
      <c r="H21" s="134">
        <v>13</v>
      </c>
      <c r="I21" s="134"/>
      <c r="J21" s="134">
        <v>3</v>
      </c>
      <c r="K21" s="134"/>
      <c r="L21" s="134"/>
      <c r="M21" s="134"/>
      <c r="N21" s="134"/>
      <c r="O21" s="134">
        <f t="shared" si="1"/>
        <v>16</v>
      </c>
      <c r="P21" s="134"/>
      <c r="Q21" s="138">
        <v>11050</v>
      </c>
      <c r="R21" s="138"/>
      <c r="S21" s="134"/>
      <c r="T21" s="138"/>
      <c r="U21" s="134"/>
    </row>
    <row r="22" spans="1:21" s="136" customFormat="1" ht="19.5">
      <c r="A22" s="140" t="s">
        <v>129</v>
      </c>
      <c r="B22" s="134"/>
      <c r="C22" s="134">
        <v>5</v>
      </c>
      <c r="D22" s="134">
        <v>39</v>
      </c>
      <c r="E22" s="134">
        <f t="shared" si="0"/>
        <v>44</v>
      </c>
      <c r="F22" s="134"/>
      <c r="G22" s="134"/>
      <c r="H22" s="134">
        <v>5</v>
      </c>
      <c r="I22" s="134">
        <v>33</v>
      </c>
      <c r="J22" s="134"/>
      <c r="K22" s="134">
        <v>6</v>
      </c>
      <c r="L22" s="134"/>
      <c r="M22" s="134"/>
      <c r="N22" s="134"/>
      <c r="O22" s="134">
        <f t="shared" si="1"/>
        <v>44</v>
      </c>
      <c r="P22" s="134"/>
      <c r="Q22" s="138">
        <v>4480</v>
      </c>
      <c r="R22" s="135"/>
      <c r="S22" s="135"/>
      <c r="T22" s="134"/>
      <c r="U22" s="134"/>
    </row>
    <row r="23" spans="1:21" s="136" customFormat="1" ht="20.25">
      <c r="A23" s="141" t="s">
        <v>130</v>
      </c>
      <c r="B23" s="134">
        <v>230</v>
      </c>
      <c r="C23" s="134"/>
      <c r="D23" s="134"/>
      <c r="E23" s="134">
        <f t="shared" si="0"/>
        <v>0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8"/>
      <c r="R23" s="135"/>
      <c r="S23" s="134"/>
      <c r="T23" s="135"/>
      <c r="U23" s="135"/>
    </row>
    <row r="24" spans="1:21" s="136" customFormat="1" ht="19.5">
      <c r="A24" s="142">
        <v>1.1</v>
      </c>
      <c r="B24" s="134"/>
      <c r="C24" s="134"/>
      <c r="D24" s="134"/>
      <c r="E24" s="134">
        <f t="shared" si="0"/>
        <v>0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35"/>
      <c r="S24" s="135"/>
      <c r="T24" s="135"/>
      <c r="U24" s="135"/>
    </row>
    <row r="25" spans="1:21" s="136" customFormat="1" ht="20.25">
      <c r="A25" s="133" t="s">
        <v>28</v>
      </c>
      <c r="B25" s="134">
        <v>350</v>
      </c>
      <c r="C25" s="134"/>
      <c r="D25" s="134"/>
      <c r="E25" s="134">
        <f t="shared" si="0"/>
        <v>0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8"/>
      <c r="R25" s="134"/>
      <c r="S25" s="134"/>
      <c r="T25" s="135"/>
      <c r="U25" s="143"/>
    </row>
    <row r="26" spans="1:21" s="136" customFormat="1" ht="19.5">
      <c r="A26" s="144" t="s">
        <v>131</v>
      </c>
      <c r="B26" s="134">
        <v>32</v>
      </c>
      <c r="C26" s="134"/>
      <c r="D26" s="134">
        <v>32</v>
      </c>
      <c r="E26" s="134">
        <f t="shared" si="0"/>
        <v>32</v>
      </c>
      <c r="F26" s="134"/>
      <c r="G26" s="134"/>
      <c r="H26" s="134"/>
      <c r="I26" s="134">
        <v>32</v>
      </c>
      <c r="J26" s="134"/>
      <c r="K26" s="134"/>
      <c r="L26" s="134"/>
      <c r="M26" s="134"/>
      <c r="N26" s="134"/>
      <c r="O26" s="134">
        <v>32</v>
      </c>
      <c r="P26" s="134"/>
      <c r="Q26" s="135">
        <v>2070</v>
      </c>
      <c r="R26" s="134"/>
      <c r="S26" s="134"/>
      <c r="T26" s="134"/>
      <c r="U26" s="134"/>
    </row>
    <row r="27" spans="1:21" s="136" customFormat="1" ht="19.5">
      <c r="A27" s="144" t="s">
        <v>132</v>
      </c>
      <c r="B27" s="134">
        <v>44</v>
      </c>
      <c r="C27" s="134">
        <v>5</v>
      </c>
      <c r="D27" s="134">
        <v>39</v>
      </c>
      <c r="E27" s="134">
        <f t="shared" si="0"/>
        <v>44</v>
      </c>
      <c r="F27" s="134"/>
      <c r="G27" s="134"/>
      <c r="H27" s="134">
        <v>5</v>
      </c>
      <c r="I27" s="134">
        <v>39</v>
      </c>
      <c r="J27" s="134"/>
      <c r="K27" s="134"/>
      <c r="L27" s="134"/>
      <c r="M27" s="134"/>
      <c r="N27" s="134"/>
      <c r="O27" s="134">
        <f>SUM(H27:N27)</f>
        <v>44</v>
      </c>
      <c r="P27" s="134"/>
      <c r="Q27" s="135">
        <v>2070</v>
      </c>
      <c r="R27" s="134"/>
      <c r="S27" s="134"/>
      <c r="T27" s="134"/>
      <c r="U27" s="134"/>
    </row>
    <row r="28" spans="1:21" s="136" customFormat="1" ht="19.5">
      <c r="A28" s="144" t="s">
        <v>133</v>
      </c>
      <c r="B28" s="134">
        <v>30</v>
      </c>
      <c r="C28" s="134"/>
      <c r="D28" s="134">
        <v>30</v>
      </c>
      <c r="E28" s="134">
        <f t="shared" si="0"/>
        <v>30</v>
      </c>
      <c r="F28" s="134"/>
      <c r="G28" s="134"/>
      <c r="H28" s="134"/>
      <c r="I28" s="134">
        <v>30</v>
      </c>
      <c r="J28" s="134"/>
      <c r="K28" s="134"/>
      <c r="L28" s="134"/>
      <c r="M28" s="134"/>
      <c r="N28" s="134"/>
      <c r="O28" s="134">
        <v>30</v>
      </c>
      <c r="P28" s="134"/>
      <c r="Q28" s="135">
        <v>6450</v>
      </c>
      <c r="R28" s="134"/>
      <c r="S28" s="134"/>
      <c r="T28" s="134"/>
      <c r="U28" s="134"/>
    </row>
    <row r="29" spans="1:21" ht="19.5">
      <c r="A29" s="144"/>
      <c r="B29" s="145"/>
      <c r="C29" s="145"/>
      <c r="D29" s="145"/>
      <c r="E29" s="134">
        <f t="shared" si="0"/>
        <v>0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  <c r="R29" s="145"/>
      <c r="S29" s="145"/>
      <c r="T29" s="145"/>
      <c r="U29" s="145"/>
    </row>
    <row r="30" spans="1:21" s="136" customFormat="1" ht="20.25">
      <c r="A30" s="133" t="s">
        <v>29</v>
      </c>
      <c r="B30" s="134">
        <v>219</v>
      </c>
      <c r="C30" s="134"/>
      <c r="D30" s="134"/>
      <c r="E30" s="134">
        <f t="shared" si="0"/>
        <v>0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4"/>
      <c r="S30" s="134"/>
      <c r="T30" s="135"/>
      <c r="U30" s="134"/>
    </row>
    <row r="31" spans="1:21" s="136" customFormat="1" ht="19.5">
      <c r="A31" s="147"/>
      <c r="B31" s="134"/>
      <c r="C31" s="134"/>
      <c r="D31" s="134"/>
      <c r="E31" s="134">
        <f t="shared" si="0"/>
        <v>0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  <c r="R31" s="134"/>
      <c r="S31" s="134"/>
      <c r="T31" s="134"/>
      <c r="U31" s="134"/>
    </row>
    <row r="32" spans="1:21" s="136" customFormat="1" ht="19.5">
      <c r="A32" s="140"/>
      <c r="B32" s="134"/>
      <c r="C32" s="134"/>
      <c r="D32" s="134"/>
      <c r="E32" s="134">
        <f t="shared" si="0"/>
        <v>0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148"/>
      <c r="S32" s="134"/>
      <c r="T32" s="134"/>
      <c r="U32" s="134"/>
    </row>
    <row r="33" spans="1:21" s="136" customFormat="1" ht="20.25">
      <c r="A33" s="133" t="s">
        <v>31</v>
      </c>
      <c r="B33" s="134">
        <v>85</v>
      </c>
      <c r="C33" s="134"/>
      <c r="D33" s="134"/>
      <c r="E33" s="134">
        <f t="shared" si="0"/>
        <v>0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4"/>
      <c r="S33" s="134"/>
      <c r="T33" s="135"/>
      <c r="U33" s="134"/>
    </row>
    <row r="34" spans="1:21" s="136" customFormat="1" ht="19.5">
      <c r="A34" s="147"/>
      <c r="B34" s="134"/>
      <c r="C34" s="134"/>
      <c r="D34" s="134"/>
      <c r="E34" s="134">
        <f t="shared" si="0"/>
        <v>0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4"/>
      <c r="S34" s="134"/>
      <c r="T34" s="134"/>
      <c r="U34" s="134"/>
    </row>
    <row r="35" spans="1:21" s="136" customFormat="1" ht="20.25">
      <c r="A35" s="133" t="s">
        <v>32</v>
      </c>
      <c r="B35" s="134"/>
      <c r="C35" s="134"/>
      <c r="D35" s="134"/>
      <c r="E35" s="134">
        <f t="shared" si="0"/>
        <v>0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20.25">
      <c r="A36" s="133" t="s">
        <v>33</v>
      </c>
      <c r="B36" s="134"/>
      <c r="C36" s="134"/>
      <c r="D36" s="134"/>
      <c r="E36" s="134">
        <f t="shared" si="0"/>
        <v>0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8"/>
      <c r="R36" s="135"/>
      <c r="S36" s="135"/>
      <c r="T36" s="135"/>
      <c r="U36" s="134"/>
    </row>
    <row r="37" spans="1:21" ht="20.25">
      <c r="A37" s="149" t="s">
        <v>35</v>
      </c>
      <c r="B37" s="150"/>
      <c r="C37" s="150"/>
      <c r="D37" s="150"/>
      <c r="E37" s="134">
        <f t="shared" si="0"/>
        <v>0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45"/>
      <c r="P37" s="145"/>
      <c r="Q37" s="145"/>
      <c r="R37" s="145"/>
      <c r="S37" s="145"/>
      <c r="T37" s="145"/>
      <c r="U37" s="145"/>
    </row>
    <row r="38" spans="1:21" s="136" customFormat="1" ht="20.25">
      <c r="A38" s="133" t="s">
        <v>36</v>
      </c>
      <c r="B38" s="134"/>
      <c r="C38" s="134"/>
      <c r="D38" s="134"/>
      <c r="E38" s="134">
        <f t="shared" si="0"/>
        <v>0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20.25">
      <c r="A39" s="133" t="s">
        <v>37</v>
      </c>
      <c r="B39" s="134"/>
      <c r="C39" s="134"/>
      <c r="D39" s="134"/>
      <c r="E39" s="134">
        <f t="shared" si="0"/>
        <v>0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1:21" s="136" customFormat="1" ht="20.25">
      <c r="A40" s="133" t="s">
        <v>38</v>
      </c>
      <c r="B40" s="134"/>
      <c r="C40" s="134"/>
      <c r="D40" s="134"/>
      <c r="E40" s="134">
        <f t="shared" si="0"/>
        <v>0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6" customFormat="1" ht="20.25">
      <c r="A41" s="133" t="s">
        <v>39</v>
      </c>
      <c r="B41" s="134"/>
      <c r="C41" s="134"/>
      <c r="D41" s="134"/>
      <c r="E41" s="134">
        <f t="shared" si="0"/>
        <v>0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ht="40.5">
      <c r="A42" s="149" t="s">
        <v>40</v>
      </c>
      <c r="B42" s="150"/>
      <c r="C42" s="150"/>
      <c r="D42" s="150"/>
      <c r="E42" s="134">
        <f t="shared" si="0"/>
        <v>0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45"/>
      <c r="P42" s="145"/>
      <c r="Q42" s="145"/>
      <c r="R42" s="145"/>
      <c r="S42" s="145"/>
      <c r="T42" s="145"/>
      <c r="U42" s="145"/>
    </row>
    <row r="43" spans="1:21" s="136" customFormat="1" ht="20.25">
      <c r="A43" s="141" t="s">
        <v>41</v>
      </c>
      <c r="B43" s="134"/>
      <c r="C43" s="134"/>
      <c r="D43" s="134"/>
      <c r="E43" s="134">
        <f t="shared" si="0"/>
        <v>0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1:21" s="136" customFormat="1" ht="20.25">
      <c r="A44" s="133" t="s">
        <v>42</v>
      </c>
      <c r="B44" s="134"/>
      <c r="C44" s="134"/>
      <c r="D44" s="134"/>
      <c r="E44" s="134">
        <f t="shared" si="0"/>
        <v>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5" spans="1:21" s="136" customFormat="1" ht="20.25">
      <c r="A45" s="133" t="s">
        <v>43</v>
      </c>
      <c r="B45" s="148"/>
      <c r="C45" s="134"/>
      <c r="D45" s="134"/>
      <c r="E45" s="134">
        <f t="shared" si="0"/>
        <v>0</v>
      </c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</row>
    <row r="46" spans="1:21" s="136" customFormat="1" ht="20.25">
      <c r="A46" s="133" t="s">
        <v>44</v>
      </c>
      <c r="B46" s="134"/>
      <c r="C46" s="134"/>
      <c r="D46" s="134"/>
      <c r="E46" s="134">
        <f t="shared" si="0"/>
        <v>0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21" s="136" customFormat="1" ht="20.25">
      <c r="A47" s="141" t="s">
        <v>45</v>
      </c>
      <c r="B47" s="134"/>
      <c r="C47" s="134"/>
      <c r="D47" s="134"/>
      <c r="E47" s="134">
        <f t="shared" si="0"/>
        <v>0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ht="20.25">
      <c r="A48" s="151" t="s">
        <v>46</v>
      </c>
      <c r="B48" s="150"/>
      <c r="C48" s="150"/>
      <c r="D48" s="150"/>
      <c r="E48" s="134">
        <f t="shared" si="0"/>
        <v>0</v>
      </c>
      <c r="F48" s="150"/>
      <c r="G48" s="150"/>
      <c r="H48" s="150"/>
      <c r="I48" s="150"/>
      <c r="J48" s="150"/>
      <c r="K48" s="150"/>
      <c r="L48" s="150"/>
      <c r="M48" s="150"/>
      <c r="N48" s="150"/>
      <c r="O48" s="145"/>
      <c r="P48" s="145"/>
      <c r="Q48" s="145"/>
      <c r="R48" s="145"/>
      <c r="S48" s="145"/>
      <c r="T48" s="145"/>
      <c r="U48" s="145"/>
    </row>
    <row r="49" spans="1:21" s="136" customFormat="1" ht="21">
      <c r="A49" s="152" t="s">
        <v>47</v>
      </c>
      <c r="B49" s="134"/>
      <c r="C49" s="134"/>
      <c r="D49" s="134"/>
      <c r="E49" s="134">
        <f t="shared" si="0"/>
        <v>0</v>
      </c>
      <c r="F49" s="153">
        <v>3</v>
      </c>
      <c r="G49" s="153">
        <v>20</v>
      </c>
      <c r="H49" s="153">
        <v>68</v>
      </c>
      <c r="I49" s="153">
        <v>67</v>
      </c>
      <c r="J49" s="153">
        <v>269</v>
      </c>
      <c r="K49" s="153">
        <v>208</v>
      </c>
      <c r="L49" s="153">
        <v>41</v>
      </c>
      <c r="M49" s="153">
        <v>15</v>
      </c>
      <c r="N49" s="153">
        <v>381</v>
      </c>
      <c r="O49" s="153">
        <v>310</v>
      </c>
      <c r="P49" s="134"/>
      <c r="Q49" s="134"/>
      <c r="R49" s="134"/>
      <c r="S49" s="134"/>
      <c r="T49" s="134"/>
      <c r="U49" s="134"/>
    </row>
    <row r="50" spans="1:21" s="136" customFormat="1" ht="20.25">
      <c r="A50" s="152" t="s">
        <v>134</v>
      </c>
      <c r="B50" s="134"/>
      <c r="C50" s="134"/>
      <c r="D50" s="134"/>
      <c r="E50" s="134">
        <f t="shared" si="0"/>
        <v>0</v>
      </c>
      <c r="F50" s="134">
        <v>26</v>
      </c>
      <c r="G50" s="134">
        <v>13</v>
      </c>
      <c r="H50" s="134">
        <v>124</v>
      </c>
      <c r="I50" s="134">
        <v>187</v>
      </c>
      <c r="J50" s="134">
        <v>211</v>
      </c>
      <c r="K50" s="134">
        <v>52</v>
      </c>
      <c r="L50" s="134">
        <v>38</v>
      </c>
      <c r="M50" s="134">
        <v>30</v>
      </c>
      <c r="N50" s="134">
        <v>399</v>
      </c>
      <c r="O50" s="134">
        <v>282</v>
      </c>
      <c r="P50" s="134"/>
      <c r="Q50" s="134"/>
      <c r="R50" s="134"/>
      <c r="S50" s="134"/>
      <c r="T50" s="134"/>
      <c r="U50" s="134"/>
    </row>
    <row r="51" spans="1:21" s="136" customFormat="1" ht="20.25">
      <c r="A51" s="152" t="s">
        <v>49</v>
      </c>
      <c r="B51" s="134"/>
      <c r="C51" s="134"/>
      <c r="D51" s="134"/>
      <c r="E51" s="134">
        <f t="shared" si="0"/>
        <v>0</v>
      </c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</row>
    <row r="52" spans="1:21" s="136" customFormat="1" ht="19.5">
      <c r="A52" s="134" t="s">
        <v>135</v>
      </c>
      <c r="B52" s="134"/>
      <c r="C52" s="134"/>
      <c r="D52" s="134"/>
      <c r="E52" s="134">
        <f t="shared" si="0"/>
        <v>0</v>
      </c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5"/>
      <c r="R52" s="134"/>
      <c r="S52" s="134"/>
      <c r="T52" s="135"/>
      <c r="U52" s="134"/>
    </row>
    <row r="53" spans="1:21" s="136" customFormat="1" ht="19.5">
      <c r="A53" s="134" t="s">
        <v>136</v>
      </c>
      <c r="B53" s="134"/>
      <c r="C53" s="134"/>
      <c r="D53" s="134"/>
      <c r="E53" s="134">
        <f t="shared" si="0"/>
        <v>0</v>
      </c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5"/>
      <c r="R53" s="134"/>
      <c r="S53" s="134"/>
      <c r="T53" s="135"/>
      <c r="U53" s="134"/>
    </row>
    <row r="54" spans="1:21" s="136" customFormat="1" ht="19.5">
      <c r="A54" s="134" t="s">
        <v>137</v>
      </c>
      <c r="B54" s="134"/>
      <c r="C54" s="134"/>
      <c r="D54" s="134"/>
      <c r="E54" s="134">
        <f t="shared" si="0"/>
        <v>0</v>
      </c>
      <c r="F54" s="146"/>
      <c r="G54" s="146"/>
      <c r="H54" s="134"/>
      <c r="I54" s="134"/>
      <c r="J54" s="134"/>
      <c r="K54" s="134"/>
      <c r="L54" s="134"/>
      <c r="M54" s="134"/>
      <c r="N54" s="134"/>
      <c r="O54" s="134"/>
      <c r="P54" s="134"/>
      <c r="Q54" s="135"/>
      <c r="R54" s="135"/>
      <c r="S54" s="135"/>
      <c r="T54" s="143"/>
      <c r="U54" s="134"/>
    </row>
    <row r="55" spans="1:21" s="136" customFormat="1" ht="20.25">
      <c r="A55" s="152" t="s">
        <v>53</v>
      </c>
      <c r="B55" s="134">
        <v>43</v>
      </c>
      <c r="C55" s="134"/>
      <c r="D55" s="134"/>
      <c r="E55" s="134">
        <f t="shared" si="0"/>
        <v>0</v>
      </c>
      <c r="F55" s="146"/>
      <c r="G55" s="146"/>
      <c r="H55" s="134"/>
      <c r="I55" s="134"/>
      <c r="J55" s="134"/>
      <c r="K55" s="134"/>
      <c r="L55" s="134"/>
      <c r="M55" s="134"/>
      <c r="N55" s="134"/>
      <c r="O55" s="134"/>
      <c r="P55" s="134"/>
      <c r="Q55" s="148"/>
      <c r="R55" s="134"/>
      <c r="S55" s="134"/>
      <c r="T55" s="134"/>
      <c r="U55" s="134"/>
    </row>
    <row r="56" spans="1:21" ht="19.5">
      <c r="A56" s="145" t="s">
        <v>138</v>
      </c>
      <c r="B56" s="145"/>
      <c r="C56" s="145"/>
      <c r="D56" s="145"/>
      <c r="E56" s="134">
        <f t="shared" si="0"/>
        <v>0</v>
      </c>
      <c r="F56" s="146"/>
      <c r="G56" s="146"/>
      <c r="H56" s="145"/>
      <c r="I56" s="145"/>
      <c r="J56" s="145"/>
      <c r="K56" s="145"/>
      <c r="L56" s="145"/>
      <c r="M56" s="145"/>
      <c r="N56" s="145"/>
      <c r="O56" s="145"/>
      <c r="P56" s="145"/>
      <c r="Q56" s="146"/>
      <c r="R56" s="146"/>
      <c r="S56" s="146"/>
      <c r="T56" s="146"/>
      <c r="U56" s="145"/>
    </row>
    <row r="57" spans="1:21" ht="19.5">
      <c r="A57" s="145" t="s">
        <v>139</v>
      </c>
      <c r="B57" s="145"/>
      <c r="C57" s="154"/>
      <c r="D57" s="154"/>
      <c r="E57" s="134">
        <f t="shared" si="0"/>
        <v>0</v>
      </c>
      <c r="F57" s="146"/>
      <c r="G57" s="146"/>
      <c r="H57" s="145"/>
      <c r="I57" s="145"/>
      <c r="J57" s="145"/>
      <c r="K57" s="145"/>
      <c r="L57" s="145"/>
      <c r="M57" s="145"/>
      <c r="N57" s="145"/>
      <c r="O57" s="145"/>
      <c r="P57" s="145"/>
      <c r="Q57" s="146"/>
      <c r="R57" s="146"/>
      <c r="S57" s="146"/>
      <c r="T57" s="146"/>
      <c r="U57" s="145"/>
    </row>
    <row r="58" spans="1:21" ht="19.5">
      <c r="A58" s="145" t="s">
        <v>140</v>
      </c>
      <c r="B58" s="145"/>
      <c r="C58" s="155"/>
      <c r="D58" s="155"/>
      <c r="E58" s="134">
        <f t="shared" si="0"/>
        <v>0</v>
      </c>
      <c r="F58" s="146">
        <v>196</v>
      </c>
      <c r="G58" s="146">
        <v>260</v>
      </c>
      <c r="H58" s="146">
        <v>530</v>
      </c>
      <c r="I58" s="146">
        <v>549</v>
      </c>
      <c r="J58" s="146">
        <v>341</v>
      </c>
      <c r="K58" s="146">
        <v>507</v>
      </c>
      <c r="L58" s="146">
        <v>97</v>
      </c>
      <c r="M58" s="146">
        <v>117</v>
      </c>
      <c r="N58" s="146">
        <v>1164</v>
      </c>
      <c r="O58" s="146">
        <v>1433</v>
      </c>
      <c r="P58" s="145"/>
      <c r="Q58" s="146"/>
      <c r="R58" s="146"/>
      <c r="S58" s="146"/>
      <c r="T58" s="146"/>
      <c r="U58" s="145"/>
    </row>
    <row r="59" spans="1:21" ht="20.25">
      <c r="A59" s="132" t="s">
        <v>57</v>
      </c>
      <c r="B59" s="145"/>
      <c r="C59" s="145"/>
      <c r="D59" s="145"/>
      <c r="E59" s="134">
        <f t="shared" si="0"/>
        <v>0</v>
      </c>
      <c r="F59" s="156"/>
      <c r="G59" s="156"/>
      <c r="H59" s="157"/>
      <c r="I59" s="156"/>
      <c r="J59" s="146"/>
      <c r="K59" s="158"/>
      <c r="L59" s="145"/>
      <c r="M59" s="145"/>
      <c r="N59" s="145"/>
      <c r="O59" s="145"/>
      <c r="P59" s="145"/>
      <c r="Q59" s="135"/>
      <c r="R59" s="145"/>
      <c r="S59" s="145"/>
      <c r="T59" s="146"/>
      <c r="U59" s="145"/>
    </row>
    <row r="60" spans="1:21" ht="19.5">
      <c r="A60" s="145" t="s">
        <v>141</v>
      </c>
      <c r="B60" s="145"/>
      <c r="C60" s="158"/>
      <c r="D60" s="145"/>
      <c r="E60" s="134">
        <f t="shared" si="0"/>
        <v>0</v>
      </c>
      <c r="F60" s="145"/>
      <c r="G60" s="156"/>
      <c r="H60" s="156"/>
      <c r="I60" s="156"/>
      <c r="J60" s="157"/>
      <c r="K60" s="158"/>
      <c r="L60" s="145"/>
      <c r="M60" s="145"/>
      <c r="N60" s="145"/>
      <c r="O60" s="145"/>
      <c r="P60" s="145"/>
      <c r="Q60" s="146"/>
      <c r="R60" s="146"/>
      <c r="S60" s="146"/>
      <c r="T60" s="146"/>
      <c r="U60" s="145"/>
    </row>
    <row r="61" spans="1:21" ht="19.5">
      <c r="A61" s="145" t="s">
        <v>142</v>
      </c>
      <c r="B61" s="145"/>
      <c r="C61" s="143"/>
      <c r="D61" s="143"/>
      <c r="E61" s="134">
        <f t="shared" si="0"/>
        <v>0</v>
      </c>
      <c r="F61" s="156">
        <v>1399</v>
      </c>
      <c r="G61" s="156">
        <v>1507</v>
      </c>
      <c r="H61" s="156">
        <v>1593</v>
      </c>
      <c r="I61" s="157">
        <v>5636</v>
      </c>
      <c r="J61" s="156">
        <v>2900</v>
      </c>
      <c r="K61" s="156">
        <v>2266</v>
      </c>
      <c r="L61" s="157">
        <v>1626</v>
      </c>
      <c r="M61" s="146">
        <v>1199</v>
      </c>
      <c r="N61" s="125">
        <v>7518</v>
      </c>
      <c r="O61" s="158">
        <f>SUM(K61:N61)</f>
        <v>12609</v>
      </c>
      <c r="P61" s="146"/>
      <c r="Q61" s="145"/>
      <c r="R61" s="145"/>
      <c r="S61" s="145"/>
      <c r="T61" s="145"/>
      <c r="U61" s="145"/>
    </row>
    <row r="62" spans="1:21" ht="19.5">
      <c r="A62" s="145"/>
      <c r="B62" s="145"/>
      <c r="C62" s="145"/>
      <c r="D62" s="145"/>
      <c r="E62" s="143"/>
      <c r="F62" s="156"/>
      <c r="G62" s="157"/>
      <c r="H62" s="156"/>
      <c r="I62" s="156"/>
      <c r="J62" s="157"/>
      <c r="K62" s="156"/>
      <c r="L62" s="156"/>
      <c r="M62" s="157"/>
      <c r="N62" s="146"/>
      <c r="O62" s="146"/>
      <c r="P62" s="146"/>
      <c r="Q62" s="145"/>
      <c r="R62" s="145"/>
      <c r="S62" s="145"/>
      <c r="T62" s="145"/>
      <c r="U62" s="145"/>
    </row>
    <row r="63" spans="1:21" ht="20.25">
      <c r="A63" s="159" t="s">
        <v>60</v>
      </c>
      <c r="B63" s="150"/>
      <c r="C63" s="150"/>
      <c r="D63" s="150"/>
      <c r="E63" s="143"/>
      <c r="F63" s="156"/>
      <c r="G63" s="156"/>
      <c r="H63" s="150"/>
      <c r="I63" s="150"/>
      <c r="J63" s="150"/>
      <c r="K63" s="150"/>
      <c r="L63" s="150"/>
      <c r="M63" s="150"/>
      <c r="N63" s="150"/>
      <c r="O63" s="145"/>
      <c r="P63" s="145"/>
      <c r="Q63" s="145"/>
      <c r="R63" s="145"/>
      <c r="S63" s="145"/>
      <c r="T63" s="145"/>
      <c r="U63" s="145"/>
    </row>
    <row r="64" spans="1:21" s="136" customFormat="1" ht="20.25">
      <c r="A64" s="152" t="s">
        <v>61</v>
      </c>
      <c r="B64" s="134"/>
      <c r="C64" s="134"/>
      <c r="D64" s="134"/>
      <c r="E64" s="134"/>
      <c r="F64" s="157"/>
      <c r="G64" s="146"/>
      <c r="H64" s="134"/>
      <c r="I64" s="134"/>
      <c r="J64" s="134"/>
      <c r="K64" s="134"/>
      <c r="L64" s="134"/>
      <c r="M64" s="143"/>
      <c r="N64" s="143"/>
      <c r="O64" s="143"/>
      <c r="P64" s="134"/>
      <c r="Q64" s="148"/>
      <c r="R64" s="134"/>
      <c r="S64" s="134"/>
      <c r="T64" s="134"/>
      <c r="U64" s="134"/>
    </row>
    <row r="65" spans="1:21" s="136" customFormat="1" ht="20.25">
      <c r="A65" s="152" t="s">
        <v>62</v>
      </c>
      <c r="B65" s="134"/>
      <c r="C65" s="134"/>
      <c r="D65" s="134"/>
      <c r="E65" s="134"/>
      <c r="F65" s="125"/>
      <c r="G65" s="158"/>
      <c r="H65" s="134"/>
      <c r="I65" s="134"/>
      <c r="J65" s="134"/>
      <c r="K65" s="134"/>
      <c r="L65" s="134"/>
      <c r="M65" s="134"/>
      <c r="N65" s="134"/>
      <c r="O65" s="134"/>
      <c r="P65" s="134"/>
      <c r="Q65" s="138"/>
      <c r="R65" s="134"/>
      <c r="S65" s="134"/>
      <c r="T65" s="135"/>
      <c r="U65" s="134"/>
    </row>
    <row r="66" spans="1:21" s="136" customFormat="1" ht="20.25">
      <c r="A66" s="152" t="s">
        <v>63</v>
      </c>
      <c r="B66" s="134"/>
      <c r="C66" s="134"/>
      <c r="D66" s="134"/>
      <c r="E66" s="134"/>
      <c r="F66" s="143"/>
      <c r="G66" s="143"/>
      <c r="H66" s="134"/>
      <c r="I66" s="134"/>
      <c r="J66" s="134"/>
      <c r="K66" s="134"/>
      <c r="L66" s="134"/>
      <c r="M66" s="134"/>
      <c r="N66" s="134"/>
      <c r="O66" s="134"/>
      <c r="P66" s="134"/>
      <c r="Q66" s="138"/>
      <c r="R66" s="134"/>
      <c r="S66" s="134"/>
      <c r="T66" s="160"/>
      <c r="U66" s="134"/>
    </row>
    <row r="67" spans="1:21" ht="19.5">
      <c r="A67" s="161" t="s">
        <v>143</v>
      </c>
      <c r="B67" s="145"/>
      <c r="C67" s="145"/>
      <c r="D67" s="145"/>
      <c r="E67" s="146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  <c r="R67" s="145"/>
      <c r="S67" s="146"/>
      <c r="T67" s="146"/>
      <c r="U67" s="145"/>
    </row>
    <row r="68" spans="1:21" ht="19.5">
      <c r="A68" s="161" t="s">
        <v>115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</row>
    <row r="69" spans="1:21" s="136" customFormat="1" ht="20.25">
      <c r="A69" s="152" t="s">
        <v>66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8"/>
      <c r="R69" s="134"/>
      <c r="S69" s="134"/>
      <c r="T69" s="134"/>
      <c r="U69" s="134"/>
    </row>
    <row r="70" spans="1:21" s="136" customFormat="1" ht="19.5">
      <c r="A70" s="134" t="s">
        <v>67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</row>
    <row r="71" spans="1:21" s="136" customFormat="1" ht="19.5">
      <c r="A71" s="134" t="s">
        <v>68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</row>
    <row r="72" spans="1:21" s="136" customFormat="1" ht="19.5">
      <c r="A72" s="134" t="s">
        <v>69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</row>
    <row r="73" spans="1:21" s="136" customFormat="1" ht="20.25">
      <c r="A73" s="152" t="s">
        <v>70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</row>
    <row r="74" spans="1:21" s="136" customFormat="1" ht="19.5">
      <c r="A74" s="134" t="s">
        <v>67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</row>
    <row r="75" spans="1:21" s="136" customFormat="1" ht="19.5">
      <c r="A75" s="134" t="s">
        <v>68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</row>
    <row r="76" spans="1:21" s="136" customFormat="1" ht="19.5">
      <c r="A76" s="134" t="s">
        <v>69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</row>
  </sheetData>
  <sheetProtection/>
  <mergeCells count="20">
    <mergeCell ref="A2:U2"/>
    <mergeCell ref="A3:U3"/>
    <mergeCell ref="A4:U4"/>
    <mergeCell ref="A5:A7"/>
    <mergeCell ref="B5:B7"/>
    <mergeCell ref="C5:D6"/>
    <mergeCell ref="E5:E6"/>
    <mergeCell ref="F5:M5"/>
    <mergeCell ref="N5:O6"/>
    <mergeCell ref="P5:P7"/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450"/>
  <sheetViews>
    <sheetView zoomScalePageLayoutView="0" workbookViewId="0" topLeftCell="A1">
      <selection activeCell="C6" sqref="C6:D7"/>
    </sheetView>
  </sheetViews>
  <sheetFormatPr defaultColWidth="9.140625" defaultRowHeight="15"/>
  <cols>
    <col min="1" max="1" width="43.421875" style="0" customWidth="1"/>
    <col min="2" max="2" width="7.140625" style="0" customWidth="1"/>
    <col min="3" max="4" width="5.00390625" style="0" customWidth="1"/>
    <col min="5" max="5" width="8.00390625" style="0" customWidth="1"/>
    <col min="6" max="15" width="4.7109375" style="0" customWidth="1"/>
    <col min="16" max="17" width="8.140625" style="0" customWidth="1"/>
    <col min="18" max="21" width="8.421875" style="0" customWidth="1"/>
  </cols>
  <sheetData>
    <row r="2" spans="1:23" ht="22.5" customHeight="1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162"/>
      <c r="W2" s="162"/>
    </row>
    <row r="3" spans="1:23" ht="22.5" customHeight="1">
      <c r="A3" s="325" t="s">
        <v>144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162"/>
      <c r="W3" s="162"/>
    </row>
    <row r="4" spans="1:23" ht="22.5" customHeight="1">
      <c r="A4" s="326" t="s">
        <v>145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7"/>
      <c r="V4" s="162"/>
      <c r="W4" s="162"/>
    </row>
    <row r="5" spans="1:23" ht="22.5" customHeight="1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2"/>
      <c r="R5" s="162"/>
      <c r="S5" s="162"/>
      <c r="T5" s="162"/>
      <c r="U5" s="162"/>
      <c r="V5" s="162"/>
      <c r="W5" s="162"/>
    </row>
    <row r="6" spans="1:23" ht="22.5" customHeight="1">
      <c r="A6" s="328" t="s">
        <v>3</v>
      </c>
      <c r="B6" s="322" t="s">
        <v>4</v>
      </c>
      <c r="C6" s="330" t="s">
        <v>5</v>
      </c>
      <c r="D6" s="331"/>
      <c r="E6" s="322" t="s">
        <v>146</v>
      </c>
      <c r="F6" s="330" t="s">
        <v>6</v>
      </c>
      <c r="G6" s="335"/>
      <c r="H6" s="335"/>
      <c r="I6" s="335"/>
      <c r="J6" s="335"/>
      <c r="K6" s="335"/>
      <c r="L6" s="335"/>
      <c r="M6" s="331"/>
      <c r="N6" s="330" t="s">
        <v>7</v>
      </c>
      <c r="O6" s="331"/>
      <c r="P6" s="322" t="s">
        <v>8</v>
      </c>
      <c r="Q6" s="322" t="s">
        <v>9</v>
      </c>
      <c r="R6" s="322" t="s">
        <v>10</v>
      </c>
      <c r="S6" s="322" t="s">
        <v>11</v>
      </c>
      <c r="T6" s="322" t="s">
        <v>12</v>
      </c>
      <c r="U6" s="322" t="s">
        <v>13</v>
      </c>
      <c r="V6" s="164"/>
      <c r="W6" s="164"/>
    </row>
    <row r="7" spans="1:23" ht="87.75" customHeight="1">
      <c r="A7" s="329"/>
      <c r="B7" s="323"/>
      <c r="C7" s="332"/>
      <c r="D7" s="333"/>
      <c r="E7" s="334"/>
      <c r="F7" s="324" t="s">
        <v>14</v>
      </c>
      <c r="G7" s="324"/>
      <c r="H7" s="324" t="s">
        <v>15</v>
      </c>
      <c r="I7" s="324"/>
      <c r="J7" s="324" t="s">
        <v>16</v>
      </c>
      <c r="K7" s="324"/>
      <c r="L7" s="324" t="s">
        <v>17</v>
      </c>
      <c r="M7" s="324"/>
      <c r="N7" s="332"/>
      <c r="O7" s="333"/>
      <c r="P7" s="323"/>
      <c r="Q7" s="323"/>
      <c r="R7" s="323"/>
      <c r="S7" s="323"/>
      <c r="T7" s="323"/>
      <c r="U7" s="323"/>
      <c r="V7" s="164"/>
      <c r="W7" s="164"/>
    </row>
    <row r="8" spans="1:23" ht="22.5" customHeight="1">
      <c r="A8" s="329"/>
      <c r="B8" s="323"/>
      <c r="C8" s="165" t="s">
        <v>18</v>
      </c>
      <c r="D8" s="165" t="s">
        <v>19</v>
      </c>
      <c r="E8" s="166" t="s">
        <v>147</v>
      </c>
      <c r="F8" s="165" t="s">
        <v>18</v>
      </c>
      <c r="G8" s="165" t="s">
        <v>19</v>
      </c>
      <c r="H8" s="165" t="s">
        <v>18</v>
      </c>
      <c r="I8" s="165" t="s">
        <v>19</v>
      </c>
      <c r="J8" s="165" t="s">
        <v>18</v>
      </c>
      <c r="K8" s="165" t="s">
        <v>19</v>
      </c>
      <c r="L8" s="165" t="s">
        <v>18</v>
      </c>
      <c r="M8" s="165" t="s">
        <v>19</v>
      </c>
      <c r="N8" s="165" t="s">
        <v>18</v>
      </c>
      <c r="O8" s="165" t="s">
        <v>19</v>
      </c>
      <c r="P8" s="323"/>
      <c r="Q8" s="323"/>
      <c r="R8" s="323"/>
      <c r="S8" s="323"/>
      <c r="T8" s="323"/>
      <c r="U8" s="323"/>
      <c r="V8" s="167"/>
      <c r="W8" s="167"/>
    </row>
    <row r="9" spans="1:23" ht="22.5" customHeight="1">
      <c r="A9" s="168" t="s">
        <v>22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169"/>
      <c r="W9" s="169"/>
    </row>
    <row r="10" spans="1:23" ht="22.5" customHeight="1">
      <c r="A10" s="170" t="s">
        <v>23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3"/>
      <c r="R10" s="173"/>
      <c r="S10" s="173"/>
      <c r="T10" s="173"/>
      <c r="U10" s="173"/>
      <c r="V10" s="174"/>
      <c r="W10" s="174"/>
    </row>
    <row r="11" spans="1:23" ht="22.5" customHeight="1">
      <c r="A11" s="175" t="s">
        <v>24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8"/>
      <c r="Q11" s="179"/>
      <c r="R11" s="179"/>
      <c r="S11" s="179"/>
      <c r="T11" s="179"/>
      <c r="U11" s="179"/>
      <c r="V11" s="180"/>
      <c r="W11" s="180"/>
    </row>
    <row r="12" spans="1:23" ht="22.5" customHeight="1">
      <c r="A12" s="175"/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8"/>
      <c r="Q12" s="179"/>
      <c r="R12" s="179"/>
      <c r="S12" s="179"/>
      <c r="T12" s="179"/>
      <c r="U12" s="179"/>
      <c r="V12" s="180"/>
      <c r="W12" s="180"/>
    </row>
    <row r="13" spans="1:23" ht="22.5" customHeight="1">
      <c r="A13" s="21" t="s">
        <v>148</v>
      </c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8"/>
      <c r="Q13" s="179"/>
      <c r="R13" s="179"/>
      <c r="S13" s="179"/>
      <c r="T13" s="179"/>
      <c r="U13" s="179"/>
      <c r="V13" s="180"/>
      <c r="W13" s="180"/>
    </row>
    <row r="14" spans="1:23" ht="22.5" customHeight="1">
      <c r="A14" s="181" t="s">
        <v>149</v>
      </c>
      <c r="B14" s="176">
        <v>65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8"/>
      <c r="Q14" s="179"/>
      <c r="R14" s="179"/>
      <c r="S14" s="179"/>
      <c r="T14" s="179"/>
      <c r="U14" s="179"/>
      <c r="V14" s="180"/>
      <c r="W14" s="180"/>
    </row>
    <row r="15" spans="1:23" ht="22.5" customHeight="1">
      <c r="A15" s="27" t="s">
        <v>150</v>
      </c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/>
      <c r="Q15" s="179"/>
      <c r="R15" s="179"/>
      <c r="S15" s="179"/>
      <c r="T15" s="179"/>
      <c r="U15" s="179"/>
      <c r="V15" s="180"/>
      <c r="W15" s="180"/>
    </row>
    <row r="16" spans="1:23" ht="22.5" customHeight="1">
      <c r="A16" s="27" t="s">
        <v>151</v>
      </c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8"/>
      <c r="Q16" s="179"/>
      <c r="R16" s="179"/>
      <c r="S16" s="179"/>
      <c r="T16" s="179"/>
      <c r="U16" s="179"/>
      <c r="V16" s="180"/>
      <c r="W16" s="180"/>
    </row>
    <row r="17" spans="1:23" ht="22.5" customHeight="1">
      <c r="A17" s="27" t="s">
        <v>152</v>
      </c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/>
      <c r="Q17" s="179"/>
      <c r="R17" s="179"/>
      <c r="S17" s="179"/>
      <c r="T17" s="179"/>
      <c r="U17" s="179"/>
      <c r="V17" s="180"/>
      <c r="W17" s="180"/>
    </row>
    <row r="18" spans="1:21" ht="22.5" customHeight="1">
      <c r="A18" s="21" t="s">
        <v>153</v>
      </c>
      <c r="B18" s="176">
        <v>65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8"/>
      <c r="Q18" s="179"/>
      <c r="R18" s="179"/>
      <c r="S18" s="179"/>
      <c r="T18" s="179"/>
      <c r="U18" s="179"/>
    </row>
    <row r="19" spans="1:21" ht="22.5" customHeight="1">
      <c r="A19" s="27" t="s">
        <v>154</v>
      </c>
      <c r="B19" s="176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/>
      <c r="Q19" s="179"/>
      <c r="R19" s="179"/>
      <c r="S19" s="179"/>
      <c r="T19" s="179"/>
      <c r="U19" s="179"/>
    </row>
    <row r="20" spans="1:21" ht="22.5" customHeight="1">
      <c r="A20" s="27" t="s">
        <v>155</v>
      </c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8"/>
      <c r="Q20" s="179"/>
      <c r="R20" s="179"/>
      <c r="S20" s="179"/>
      <c r="T20" s="179"/>
      <c r="U20" s="179"/>
    </row>
    <row r="21" spans="1:21" ht="22.5" customHeight="1">
      <c r="A21" s="27" t="s">
        <v>156</v>
      </c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/>
      <c r="Q21" s="179"/>
      <c r="R21" s="179"/>
      <c r="S21" s="179"/>
      <c r="T21" s="179"/>
      <c r="U21" s="179"/>
    </row>
    <row r="22" spans="1:21" ht="22.5" customHeight="1">
      <c r="A22" s="21" t="s">
        <v>157</v>
      </c>
      <c r="B22" s="176">
        <v>65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8"/>
      <c r="Q22" s="179"/>
      <c r="R22" s="179"/>
      <c r="S22" s="179"/>
      <c r="T22" s="179"/>
      <c r="U22" s="179"/>
    </row>
    <row r="23" spans="1:21" ht="22.5" customHeight="1">
      <c r="A23" s="27" t="s">
        <v>154</v>
      </c>
      <c r="B23" s="176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8"/>
      <c r="Q23" s="179"/>
      <c r="R23" s="179"/>
      <c r="S23" s="179"/>
      <c r="T23" s="179"/>
      <c r="U23" s="179"/>
    </row>
    <row r="24" spans="1:21" ht="22.5" customHeight="1">
      <c r="A24" s="27" t="s">
        <v>158</v>
      </c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8"/>
      <c r="Q24" s="179"/>
      <c r="R24" s="179"/>
      <c r="S24" s="179"/>
      <c r="T24" s="179"/>
      <c r="U24" s="179"/>
    </row>
    <row r="25" spans="1:21" ht="22.5" customHeight="1">
      <c r="A25" s="27" t="s">
        <v>159</v>
      </c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8"/>
      <c r="Q25" s="179"/>
      <c r="R25" s="179"/>
      <c r="S25" s="179"/>
      <c r="T25" s="179"/>
      <c r="U25" s="179"/>
    </row>
    <row r="26" spans="1:21" ht="22.5" customHeight="1">
      <c r="A26" s="27" t="s">
        <v>160</v>
      </c>
      <c r="B26" s="176" t="s">
        <v>161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8"/>
      <c r="Q26" s="179"/>
      <c r="R26" s="179"/>
      <c r="S26" s="179"/>
      <c r="T26" s="179"/>
      <c r="U26" s="179"/>
    </row>
    <row r="27" spans="1:21" ht="22.5" customHeight="1">
      <c r="A27" s="21" t="s">
        <v>162</v>
      </c>
      <c r="B27" s="176">
        <v>65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8"/>
      <c r="Q27" s="179"/>
      <c r="R27" s="179"/>
      <c r="S27" s="179"/>
      <c r="T27" s="179"/>
      <c r="U27" s="179"/>
    </row>
    <row r="28" spans="1:21" ht="22.5" customHeight="1">
      <c r="A28" s="27" t="s">
        <v>163</v>
      </c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/>
      <c r="Q28" s="179"/>
      <c r="R28" s="179"/>
      <c r="S28" s="179"/>
      <c r="T28" s="179"/>
      <c r="U28" s="179"/>
    </row>
    <row r="29" spans="1:21" ht="22.5" customHeight="1">
      <c r="A29" s="27" t="s">
        <v>164</v>
      </c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8"/>
      <c r="Q29" s="179"/>
      <c r="R29" s="179"/>
      <c r="S29" s="179"/>
      <c r="T29" s="179"/>
      <c r="U29" s="179"/>
    </row>
    <row r="30" spans="1:21" ht="22.5" customHeight="1">
      <c r="A30" s="27" t="s">
        <v>165</v>
      </c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8"/>
      <c r="Q30" s="179"/>
      <c r="R30" s="179"/>
      <c r="S30" s="179"/>
      <c r="T30" s="179"/>
      <c r="U30" s="179"/>
    </row>
    <row r="31" spans="1:21" ht="22.5" customHeight="1">
      <c r="A31" s="21" t="s">
        <v>166</v>
      </c>
      <c r="B31" s="176">
        <v>65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8"/>
      <c r="Q31" s="179"/>
      <c r="R31" s="179"/>
      <c r="S31" s="179"/>
      <c r="T31" s="179"/>
      <c r="U31" s="179"/>
    </row>
    <row r="32" spans="1:21" ht="22.5" customHeight="1">
      <c r="A32" s="27" t="s">
        <v>167</v>
      </c>
      <c r="B32" s="176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8"/>
      <c r="Q32" s="179"/>
      <c r="R32" s="179"/>
      <c r="S32" s="179"/>
      <c r="T32" s="179"/>
      <c r="U32" s="179"/>
    </row>
    <row r="33" spans="1:21" ht="21">
      <c r="A33" s="21" t="s">
        <v>168</v>
      </c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8"/>
      <c r="Q33" s="179"/>
      <c r="R33" s="179"/>
      <c r="S33" s="179"/>
      <c r="T33" s="179"/>
      <c r="U33" s="179"/>
    </row>
    <row r="34" spans="1:21" ht="21">
      <c r="A34" s="27" t="s">
        <v>169</v>
      </c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8"/>
      <c r="Q34" s="179"/>
      <c r="R34" s="179"/>
      <c r="S34" s="179"/>
      <c r="T34" s="179"/>
      <c r="U34" s="179"/>
    </row>
    <row r="35" spans="1:21" ht="21">
      <c r="A35" s="27" t="s">
        <v>170</v>
      </c>
      <c r="B35" s="176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8"/>
      <c r="Q35" s="179"/>
      <c r="R35" s="179"/>
      <c r="S35" s="179"/>
      <c r="T35" s="179"/>
      <c r="U35" s="179"/>
    </row>
    <row r="36" spans="1:21" ht="21">
      <c r="A36" s="21" t="s">
        <v>171</v>
      </c>
      <c r="B36" s="176">
        <v>65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8"/>
      <c r="Q36" s="179"/>
      <c r="R36" s="179"/>
      <c r="S36" s="179"/>
      <c r="T36" s="179"/>
      <c r="U36" s="179"/>
    </row>
    <row r="37" spans="1:21" ht="21">
      <c r="A37" s="21" t="s">
        <v>172</v>
      </c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8"/>
      <c r="Q37" s="179"/>
      <c r="R37" s="179"/>
      <c r="S37" s="179"/>
      <c r="T37" s="179"/>
      <c r="U37" s="179"/>
    </row>
    <row r="38" spans="1:21" ht="21">
      <c r="A38" s="21" t="s">
        <v>173</v>
      </c>
      <c r="B38" s="176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8"/>
      <c r="Q38" s="179"/>
      <c r="R38" s="179"/>
      <c r="S38" s="179"/>
      <c r="T38" s="179"/>
      <c r="U38" s="179"/>
    </row>
    <row r="39" spans="1:21" ht="21">
      <c r="A39" s="27" t="s">
        <v>174</v>
      </c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8"/>
      <c r="Q39" s="179"/>
      <c r="R39" s="179"/>
      <c r="S39" s="179"/>
      <c r="T39" s="179"/>
      <c r="U39" s="179"/>
    </row>
    <row r="40" spans="1:21" ht="21">
      <c r="A40" s="21" t="s">
        <v>175</v>
      </c>
      <c r="B40" s="176">
        <v>65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8"/>
      <c r="Q40" s="179"/>
      <c r="R40" s="179"/>
      <c r="S40" s="179"/>
      <c r="T40" s="179"/>
      <c r="U40" s="179"/>
    </row>
    <row r="41" spans="1:21" ht="21">
      <c r="A41" s="27" t="s">
        <v>163</v>
      </c>
      <c r="B41" s="17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8"/>
      <c r="Q41" s="179"/>
      <c r="R41" s="179"/>
      <c r="S41" s="179"/>
      <c r="T41" s="179"/>
      <c r="U41" s="179"/>
    </row>
    <row r="42" spans="1:21" ht="21">
      <c r="A42" s="27" t="s">
        <v>176</v>
      </c>
      <c r="B42" s="176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9"/>
      <c r="R42" s="179"/>
      <c r="S42" s="179"/>
      <c r="T42" s="179"/>
      <c r="U42" s="179"/>
    </row>
    <row r="43" spans="1:21" ht="21">
      <c r="A43" s="27" t="s">
        <v>177</v>
      </c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8"/>
      <c r="Q43" s="179"/>
      <c r="R43" s="179"/>
      <c r="S43" s="179"/>
      <c r="T43" s="179"/>
      <c r="U43" s="179"/>
    </row>
    <row r="44" spans="1:21" ht="21">
      <c r="A44" s="21" t="s">
        <v>178</v>
      </c>
      <c r="B44" s="176">
        <v>65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8"/>
      <c r="Q44" s="179"/>
      <c r="R44" s="179"/>
      <c r="S44" s="179"/>
      <c r="T44" s="179"/>
      <c r="U44" s="179"/>
    </row>
    <row r="45" spans="1:21" ht="21">
      <c r="A45" s="27" t="s">
        <v>179</v>
      </c>
      <c r="B45" s="176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8"/>
      <c r="Q45" s="179"/>
      <c r="R45" s="179"/>
      <c r="S45" s="179"/>
      <c r="T45" s="179"/>
      <c r="U45" s="179"/>
    </row>
    <row r="46" spans="1:21" ht="21">
      <c r="A46" s="27" t="s">
        <v>180</v>
      </c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8"/>
      <c r="Q46" s="179"/>
      <c r="R46" s="179"/>
      <c r="S46" s="179"/>
      <c r="T46" s="179"/>
      <c r="U46" s="179"/>
    </row>
    <row r="47" spans="1:21" ht="21">
      <c r="A47" s="27" t="s">
        <v>177</v>
      </c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8"/>
      <c r="Q47" s="179"/>
      <c r="R47" s="179"/>
      <c r="S47" s="179"/>
      <c r="T47" s="179"/>
      <c r="U47" s="179"/>
    </row>
    <row r="48" spans="1:21" ht="21">
      <c r="A48" s="27" t="s">
        <v>160</v>
      </c>
      <c r="B48" s="176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8"/>
      <c r="Q48" s="179"/>
      <c r="R48" s="179"/>
      <c r="S48" s="179"/>
      <c r="T48" s="179"/>
      <c r="U48" s="179"/>
    </row>
    <row r="49" spans="1:21" ht="21">
      <c r="A49" s="21" t="s">
        <v>181</v>
      </c>
      <c r="B49" s="176">
        <v>65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8"/>
      <c r="Q49" s="179"/>
      <c r="R49" s="179"/>
      <c r="S49" s="179"/>
      <c r="T49" s="179"/>
      <c r="U49" s="179"/>
    </row>
    <row r="50" spans="1:21" ht="21">
      <c r="A50" s="27" t="s">
        <v>179</v>
      </c>
      <c r="B50" s="176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8"/>
      <c r="Q50" s="179"/>
      <c r="R50" s="179"/>
      <c r="S50" s="179"/>
      <c r="T50" s="179"/>
      <c r="U50" s="179"/>
    </row>
    <row r="51" spans="1:21" ht="21">
      <c r="A51" s="27" t="s">
        <v>182</v>
      </c>
      <c r="B51" s="176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8"/>
      <c r="Q51" s="179"/>
      <c r="R51" s="179"/>
      <c r="S51" s="179"/>
      <c r="T51" s="179"/>
      <c r="U51" s="179"/>
    </row>
    <row r="52" spans="1:21" ht="21">
      <c r="A52" s="27" t="s">
        <v>156</v>
      </c>
      <c r="B52" s="176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8"/>
      <c r="Q52" s="179"/>
      <c r="R52" s="179"/>
      <c r="S52" s="179"/>
      <c r="T52" s="179"/>
      <c r="U52" s="179"/>
    </row>
    <row r="53" spans="1:21" ht="21">
      <c r="A53" s="21" t="s">
        <v>183</v>
      </c>
      <c r="B53" s="176">
        <v>65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8"/>
      <c r="Q53" s="179"/>
      <c r="R53" s="179"/>
      <c r="S53" s="179"/>
      <c r="T53" s="179"/>
      <c r="U53" s="179"/>
    </row>
    <row r="54" spans="1:21" ht="21">
      <c r="A54" s="27" t="s">
        <v>179</v>
      </c>
      <c r="B54" s="176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8"/>
      <c r="Q54" s="179"/>
      <c r="R54" s="179"/>
      <c r="S54" s="179"/>
      <c r="T54" s="179"/>
      <c r="U54" s="179"/>
    </row>
    <row r="55" spans="1:21" ht="21">
      <c r="A55" s="27" t="s">
        <v>184</v>
      </c>
      <c r="B55" s="176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8"/>
      <c r="Q55" s="179"/>
      <c r="R55" s="179"/>
      <c r="S55" s="179"/>
      <c r="T55" s="179"/>
      <c r="U55" s="179"/>
    </row>
    <row r="56" spans="1:21" ht="21">
      <c r="A56" s="27" t="s">
        <v>185</v>
      </c>
      <c r="B56" s="176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8"/>
      <c r="Q56" s="179"/>
      <c r="R56" s="179"/>
      <c r="S56" s="179"/>
      <c r="T56" s="179"/>
      <c r="U56" s="179"/>
    </row>
    <row r="57" spans="1:21" ht="21">
      <c r="A57" s="21" t="s">
        <v>186</v>
      </c>
      <c r="B57" s="176">
        <v>65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8"/>
      <c r="Q57" s="179"/>
      <c r="R57" s="179"/>
      <c r="S57" s="179"/>
      <c r="T57" s="179"/>
      <c r="U57" s="179"/>
    </row>
    <row r="58" spans="1:21" ht="21">
      <c r="A58" s="27" t="s">
        <v>179</v>
      </c>
      <c r="B58" s="176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8"/>
      <c r="Q58" s="179"/>
      <c r="R58" s="179"/>
      <c r="S58" s="179"/>
      <c r="T58" s="179"/>
      <c r="U58" s="179"/>
    </row>
    <row r="59" spans="1:21" ht="21">
      <c r="A59" s="27" t="s">
        <v>187</v>
      </c>
      <c r="B59" s="176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8"/>
      <c r="Q59" s="179"/>
      <c r="R59" s="179"/>
      <c r="S59" s="179"/>
      <c r="T59" s="179"/>
      <c r="U59" s="179"/>
    </row>
    <row r="60" spans="1:21" ht="21">
      <c r="A60" s="27" t="s">
        <v>177</v>
      </c>
      <c r="B60" s="176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8"/>
      <c r="Q60" s="179"/>
      <c r="R60" s="179"/>
      <c r="S60" s="179"/>
      <c r="T60" s="179"/>
      <c r="U60" s="179"/>
    </row>
    <row r="61" spans="1:21" ht="21">
      <c r="A61" s="21" t="s">
        <v>188</v>
      </c>
      <c r="B61" s="176">
        <v>65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8"/>
      <c r="Q61" s="179"/>
      <c r="R61" s="179"/>
      <c r="S61" s="179"/>
      <c r="T61" s="179"/>
      <c r="U61" s="179"/>
    </row>
    <row r="62" spans="1:21" ht="21">
      <c r="A62" s="27" t="s">
        <v>179</v>
      </c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8"/>
      <c r="Q62" s="179"/>
      <c r="R62" s="179"/>
      <c r="S62" s="179"/>
      <c r="T62" s="179"/>
      <c r="U62" s="179"/>
    </row>
    <row r="63" spans="1:21" ht="21">
      <c r="A63" s="182" t="s">
        <v>189</v>
      </c>
      <c r="B63" s="176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8"/>
      <c r="Q63" s="179"/>
      <c r="R63" s="179"/>
      <c r="S63" s="179"/>
      <c r="T63" s="179"/>
      <c r="U63" s="179"/>
    </row>
    <row r="64" spans="1:21" ht="21">
      <c r="A64" s="182" t="s">
        <v>174</v>
      </c>
      <c r="B64" s="176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8"/>
      <c r="Q64" s="179"/>
      <c r="R64" s="179"/>
      <c r="S64" s="179"/>
      <c r="T64" s="179"/>
      <c r="U64" s="179"/>
    </row>
    <row r="65" spans="1:21" ht="21">
      <c r="A65" s="183" t="s">
        <v>190</v>
      </c>
      <c r="B65" s="176">
        <v>65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8"/>
      <c r="Q65" s="179"/>
      <c r="R65" s="179"/>
      <c r="S65" s="179"/>
      <c r="T65" s="179"/>
      <c r="U65" s="179"/>
    </row>
    <row r="66" spans="1:21" ht="21">
      <c r="A66" s="182" t="s">
        <v>191</v>
      </c>
      <c r="B66" s="176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8"/>
      <c r="Q66" s="179"/>
      <c r="R66" s="179"/>
      <c r="S66" s="179"/>
      <c r="T66" s="179"/>
      <c r="U66" s="179"/>
    </row>
    <row r="67" spans="1:21" ht="21">
      <c r="A67" s="182" t="s">
        <v>158</v>
      </c>
      <c r="B67" s="176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8"/>
      <c r="Q67" s="179"/>
      <c r="R67" s="179"/>
      <c r="S67" s="179"/>
      <c r="T67" s="179"/>
      <c r="U67" s="179"/>
    </row>
    <row r="68" spans="1:21" ht="21">
      <c r="A68" s="182" t="s">
        <v>192</v>
      </c>
      <c r="B68" s="176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8"/>
      <c r="Q68" s="179"/>
      <c r="R68" s="179"/>
      <c r="S68" s="179"/>
      <c r="T68" s="179"/>
      <c r="U68" s="179"/>
    </row>
    <row r="69" spans="1:21" ht="21">
      <c r="A69" s="183" t="s">
        <v>193</v>
      </c>
      <c r="B69" s="176">
        <v>65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8"/>
      <c r="Q69" s="179"/>
      <c r="R69" s="179"/>
      <c r="S69" s="179"/>
      <c r="T69" s="179"/>
      <c r="U69" s="179"/>
    </row>
    <row r="70" spans="1:21" ht="21">
      <c r="A70" s="182" t="s">
        <v>154</v>
      </c>
      <c r="B70" s="176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8"/>
      <c r="Q70" s="179"/>
      <c r="R70" s="179"/>
      <c r="S70" s="179"/>
      <c r="T70" s="179"/>
      <c r="U70" s="179"/>
    </row>
    <row r="71" spans="1:21" ht="21">
      <c r="A71" s="182" t="s">
        <v>187</v>
      </c>
      <c r="B71" s="176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8"/>
      <c r="Q71" s="179"/>
      <c r="R71" s="179"/>
      <c r="S71" s="179"/>
      <c r="T71" s="179"/>
      <c r="U71" s="179"/>
    </row>
    <row r="72" spans="1:21" ht="21">
      <c r="A72" s="182" t="s">
        <v>165</v>
      </c>
      <c r="B72" s="176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8"/>
      <c r="Q72" s="179"/>
      <c r="R72" s="179"/>
      <c r="S72" s="179"/>
      <c r="T72" s="179"/>
      <c r="U72" s="179"/>
    </row>
    <row r="73" spans="1:21" ht="21">
      <c r="A73" s="182" t="s">
        <v>194</v>
      </c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8"/>
      <c r="Q73" s="179"/>
      <c r="R73" s="179"/>
      <c r="S73" s="179"/>
      <c r="T73" s="179"/>
      <c r="U73" s="179"/>
    </row>
    <row r="74" spans="1:21" ht="21">
      <c r="A74" s="183" t="s">
        <v>195</v>
      </c>
      <c r="B74" s="176">
        <v>65</v>
      </c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8"/>
      <c r="Q74" s="179"/>
      <c r="R74" s="179"/>
      <c r="S74" s="179"/>
      <c r="T74" s="179"/>
      <c r="U74" s="179"/>
    </row>
    <row r="75" spans="1:21" ht="21">
      <c r="A75" s="182" t="s">
        <v>163</v>
      </c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8"/>
      <c r="Q75" s="179"/>
      <c r="R75" s="179"/>
      <c r="S75" s="179"/>
      <c r="T75" s="179"/>
      <c r="U75" s="179"/>
    </row>
    <row r="76" spans="1:21" ht="21">
      <c r="A76" s="182" t="s">
        <v>196</v>
      </c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8"/>
      <c r="Q76" s="179"/>
      <c r="R76" s="179"/>
      <c r="S76" s="179"/>
      <c r="T76" s="179"/>
      <c r="U76" s="179"/>
    </row>
    <row r="77" spans="1:21" ht="21">
      <c r="A77" s="183" t="s">
        <v>197</v>
      </c>
      <c r="B77" s="176">
        <v>65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8"/>
      <c r="Q77" s="179"/>
      <c r="R77" s="179"/>
      <c r="S77" s="179"/>
      <c r="T77" s="179"/>
      <c r="U77" s="179"/>
    </row>
    <row r="78" spans="1:21" ht="21">
      <c r="A78" s="182" t="s">
        <v>163</v>
      </c>
      <c r="B78" s="176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  <c r="Q78" s="179"/>
      <c r="R78" s="179"/>
      <c r="S78" s="179"/>
      <c r="T78" s="179"/>
      <c r="U78" s="179"/>
    </row>
    <row r="79" spans="1:21" ht="21">
      <c r="A79" s="182" t="s">
        <v>176</v>
      </c>
      <c r="B79" s="176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8"/>
      <c r="Q79" s="179"/>
      <c r="R79" s="179"/>
      <c r="S79" s="179"/>
      <c r="T79" s="179"/>
      <c r="U79" s="179"/>
    </row>
    <row r="80" spans="1:21" ht="21">
      <c r="A80" s="182"/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8"/>
      <c r="Q80" s="179"/>
      <c r="R80" s="179"/>
      <c r="S80" s="179"/>
      <c r="T80" s="179"/>
      <c r="U80" s="179"/>
    </row>
    <row r="81" spans="1:21" ht="21">
      <c r="A81" s="175" t="s">
        <v>28</v>
      </c>
      <c r="B81" s="176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8"/>
      <c r="Q81" s="179"/>
      <c r="R81" s="179"/>
      <c r="S81" s="179"/>
      <c r="T81" s="179"/>
      <c r="U81" s="179"/>
    </row>
    <row r="82" spans="1:21" ht="21">
      <c r="A82" s="181" t="s">
        <v>149</v>
      </c>
      <c r="B82" s="176">
        <v>40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8"/>
      <c r="Q82" s="179"/>
      <c r="R82" s="179"/>
      <c r="S82" s="179"/>
      <c r="T82" s="179"/>
      <c r="U82" s="179"/>
    </row>
    <row r="83" spans="1:21" ht="21">
      <c r="A83" s="27" t="s">
        <v>198</v>
      </c>
      <c r="B83" s="176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8"/>
      <c r="Q83" s="179"/>
      <c r="R83" s="179"/>
      <c r="S83" s="179"/>
      <c r="T83" s="179"/>
      <c r="U83" s="179"/>
    </row>
    <row r="84" spans="1:21" ht="21">
      <c r="A84" s="27" t="s">
        <v>199</v>
      </c>
      <c r="B84" s="176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8"/>
      <c r="Q84" s="179"/>
      <c r="R84" s="179"/>
      <c r="S84" s="179"/>
      <c r="T84" s="179"/>
      <c r="U84" s="179"/>
    </row>
    <row r="85" spans="1:21" ht="21">
      <c r="A85" s="21" t="s">
        <v>153</v>
      </c>
      <c r="B85" s="176">
        <v>40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8"/>
      <c r="Q85" s="179"/>
      <c r="R85" s="179"/>
      <c r="S85" s="179"/>
      <c r="T85" s="179"/>
      <c r="U85" s="179"/>
    </row>
    <row r="86" spans="1:21" ht="21">
      <c r="A86" s="27" t="s">
        <v>200</v>
      </c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8"/>
      <c r="Q86" s="179"/>
      <c r="R86" s="179"/>
      <c r="S86" s="179"/>
      <c r="T86" s="179"/>
      <c r="U86" s="179"/>
    </row>
    <row r="87" spans="1:21" ht="21">
      <c r="A87" s="27" t="s">
        <v>201</v>
      </c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8"/>
      <c r="Q87" s="179"/>
      <c r="R87" s="179"/>
      <c r="S87" s="179"/>
      <c r="T87" s="179"/>
      <c r="U87" s="179"/>
    </row>
    <row r="88" spans="1:21" ht="21">
      <c r="A88" s="21" t="s">
        <v>157</v>
      </c>
      <c r="B88" s="176">
        <v>40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8"/>
      <c r="Q88" s="179"/>
      <c r="R88" s="179"/>
      <c r="S88" s="179"/>
      <c r="T88" s="179"/>
      <c r="U88" s="179"/>
    </row>
    <row r="89" spans="1:21" ht="21">
      <c r="A89" s="27"/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8"/>
      <c r="Q89" s="179"/>
      <c r="R89" s="179"/>
      <c r="S89" s="179"/>
      <c r="T89" s="179"/>
      <c r="U89" s="179"/>
    </row>
    <row r="90" spans="1:21" ht="21">
      <c r="A90" s="27"/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8"/>
      <c r="Q90" s="179"/>
      <c r="R90" s="179"/>
      <c r="S90" s="179"/>
      <c r="T90" s="179"/>
      <c r="U90" s="179"/>
    </row>
    <row r="91" spans="1:21" ht="21">
      <c r="A91" s="21" t="s">
        <v>162</v>
      </c>
      <c r="B91" s="176">
        <v>40</v>
      </c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8"/>
      <c r="Q91" s="179"/>
      <c r="R91" s="179"/>
      <c r="S91" s="179"/>
      <c r="T91" s="179"/>
      <c r="U91" s="179"/>
    </row>
    <row r="92" spans="1:21" ht="21">
      <c r="A92" s="27" t="s">
        <v>202</v>
      </c>
      <c r="B92" s="176"/>
      <c r="C92" s="177"/>
      <c r="D92" s="177"/>
      <c r="E92" s="177"/>
      <c r="F92" s="177">
        <v>0</v>
      </c>
      <c r="G92" s="177">
        <v>0</v>
      </c>
      <c r="H92" s="177">
        <v>5</v>
      </c>
      <c r="I92" s="177">
        <v>8</v>
      </c>
      <c r="J92" s="177">
        <v>3</v>
      </c>
      <c r="K92" s="177">
        <v>6</v>
      </c>
      <c r="L92" s="177">
        <v>0</v>
      </c>
      <c r="M92" s="177">
        <v>0</v>
      </c>
      <c r="N92" s="177">
        <v>8</v>
      </c>
      <c r="O92" s="177">
        <v>14</v>
      </c>
      <c r="P92" s="178"/>
      <c r="Q92" s="179"/>
      <c r="R92" s="179"/>
      <c r="S92" s="179"/>
      <c r="T92" s="179"/>
      <c r="U92" s="179"/>
    </row>
    <row r="93" spans="1:21" ht="21">
      <c r="A93" s="27" t="s">
        <v>203</v>
      </c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8"/>
      <c r="Q93" s="179"/>
      <c r="R93" s="179"/>
      <c r="S93" s="179"/>
      <c r="T93" s="179"/>
      <c r="U93" s="179"/>
    </row>
    <row r="94" spans="1:21" ht="21">
      <c r="A94" s="27" t="s">
        <v>204</v>
      </c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8"/>
      <c r="Q94" s="179"/>
      <c r="R94" s="179"/>
      <c r="S94" s="179"/>
      <c r="T94" s="179"/>
      <c r="U94" s="179"/>
    </row>
    <row r="95" spans="1:21" ht="21">
      <c r="A95" s="21" t="s">
        <v>166</v>
      </c>
      <c r="B95" s="176">
        <v>40</v>
      </c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8"/>
      <c r="Q95" s="179"/>
      <c r="R95" s="179"/>
      <c r="S95" s="179"/>
      <c r="T95" s="179"/>
      <c r="U95" s="179"/>
    </row>
    <row r="96" spans="1:21" ht="21">
      <c r="A96" s="27" t="s">
        <v>205</v>
      </c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8"/>
      <c r="Q96" s="179"/>
      <c r="R96" s="179"/>
      <c r="S96" s="179"/>
      <c r="T96" s="179"/>
      <c r="U96" s="179"/>
    </row>
    <row r="97" spans="1:21" ht="21">
      <c r="A97" s="21" t="s">
        <v>206</v>
      </c>
      <c r="B97" s="176"/>
      <c r="C97" s="177"/>
      <c r="D97" s="177"/>
      <c r="E97" s="177"/>
      <c r="F97" s="184"/>
      <c r="G97" s="184"/>
      <c r="H97" s="177"/>
      <c r="I97" s="177"/>
      <c r="J97" s="184"/>
      <c r="K97" s="184"/>
      <c r="L97" s="184"/>
      <c r="M97" s="184"/>
      <c r="N97" s="177"/>
      <c r="O97" s="177"/>
      <c r="P97" s="178"/>
      <c r="Q97" s="179"/>
      <c r="R97" s="179"/>
      <c r="S97" s="179"/>
      <c r="T97" s="179"/>
      <c r="U97" s="179"/>
    </row>
    <row r="98" spans="1:21" ht="21">
      <c r="A98" s="27" t="s">
        <v>207</v>
      </c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8"/>
      <c r="Q98" s="179"/>
      <c r="R98" s="179"/>
      <c r="S98" s="179"/>
      <c r="T98" s="179"/>
      <c r="U98" s="179"/>
    </row>
    <row r="99" spans="1:21" ht="21">
      <c r="A99" s="21" t="s">
        <v>171</v>
      </c>
      <c r="B99" s="176">
        <v>40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  <c r="Q99" s="179"/>
      <c r="R99" s="179"/>
      <c r="S99" s="179"/>
      <c r="T99" s="179"/>
      <c r="U99" s="179"/>
    </row>
    <row r="100" spans="1:21" ht="21">
      <c r="A100" s="21" t="s">
        <v>208</v>
      </c>
      <c r="B100" s="176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  <c r="Q100" s="179"/>
      <c r="R100" s="179"/>
      <c r="S100" s="179"/>
      <c r="T100" s="179"/>
      <c r="U100" s="179"/>
    </row>
    <row r="101" spans="1:21" ht="21">
      <c r="A101" s="21" t="s">
        <v>209</v>
      </c>
      <c r="B101" s="176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  <c r="Q101" s="179"/>
      <c r="R101" s="179"/>
      <c r="S101" s="179"/>
      <c r="T101" s="179"/>
      <c r="U101" s="179"/>
    </row>
    <row r="102" spans="1:21" ht="21">
      <c r="A102" s="27" t="s">
        <v>210</v>
      </c>
      <c r="B102" s="176"/>
      <c r="C102" s="177"/>
      <c r="D102" s="177"/>
      <c r="E102" s="177"/>
      <c r="F102" s="177">
        <v>0</v>
      </c>
      <c r="G102" s="177">
        <v>0</v>
      </c>
      <c r="H102" s="177">
        <v>0</v>
      </c>
      <c r="I102" s="177">
        <v>0</v>
      </c>
      <c r="J102" s="177">
        <v>0</v>
      </c>
      <c r="K102" s="177">
        <v>0</v>
      </c>
      <c r="L102" s="177">
        <v>12</v>
      </c>
      <c r="M102" s="177">
        <v>18</v>
      </c>
      <c r="N102" s="177">
        <v>12</v>
      </c>
      <c r="O102" s="177">
        <v>18</v>
      </c>
      <c r="P102" s="178"/>
      <c r="Q102" s="179"/>
      <c r="R102" s="179"/>
      <c r="S102" s="179"/>
      <c r="T102" s="179"/>
      <c r="U102" s="179"/>
    </row>
    <row r="103" spans="1:21" ht="21">
      <c r="A103" s="21" t="s">
        <v>175</v>
      </c>
      <c r="B103" s="176">
        <v>40</v>
      </c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8"/>
      <c r="Q103" s="179"/>
      <c r="R103" s="179"/>
      <c r="S103" s="179"/>
      <c r="T103" s="179"/>
      <c r="U103" s="179"/>
    </row>
    <row r="104" spans="1:21" ht="21">
      <c r="A104" s="27" t="s">
        <v>198</v>
      </c>
      <c r="B104" s="176"/>
      <c r="C104" s="177"/>
      <c r="D104" s="177"/>
      <c r="E104" s="177"/>
      <c r="F104" s="184"/>
      <c r="G104" s="184"/>
      <c r="H104" s="177"/>
      <c r="I104" s="184"/>
      <c r="J104" s="184"/>
      <c r="K104" s="184"/>
      <c r="L104" s="184"/>
      <c r="M104" s="184"/>
      <c r="N104" s="177"/>
      <c r="O104" s="184"/>
      <c r="P104" s="178"/>
      <c r="Q104" s="179"/>
      <c r="R104" s="179"/>
      <c r="S104" s="179"/>
      <c r="T104" s="179"/>
      <c r="U104" s="179"/>
    </row>
    <row r="105" spans="1:21" ht="21">
      <c r="A105" s="27" t="s">
        <v>211</v>
      </c>
      <c r="B105" s="176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8"/>
      <c r="Q105" s="179"/>
      <c r="R105" s="179"/>
      <c r="S105" s="179"/>
      <c r="T105" s="179"/>
      <c r="U105" s="179"/>
    </row>
    <row r="106" spans="1:21" ht="21">
      <c r="A106" s="21" t="s">
        <v>178</v>
      </c>
      <c r="B106" s="176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8"/>
      <c r="Q106" s="179"/>
      <c r="R106" s="179"/>
      <c r="S106" s="179"/>
      <c r="T106" s="179"/>
      <c r="U106" s="179"/>
    </row>
    <row r="107" spans="1:21" ht="21">
      <c r="A107" s="27" t="s">
        <v>212</v>
      </c>
      <c r="B107" s="176">
        <v>40</v>
      </c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8"/>
      <c r="Q107" s="179"/>
      <c r="R107" s="179"/>
      <c r="S107" s="179"/>
      <c r="T107" s="179"/>
      <c r="U107" s="179"/>
    </row>
    <row r="108" spans="1:21" ht="21">
      <c r="A108" s="27" t="s">
        <v>213</v>
      </c>
      <c r="B108" s="176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8"/>
      <c r="Q108" s="179"/>
      <c r="R108" s="179"/>
      <c r="S108" s="179"/>
      <c r="T108" s="179"/>
      <c r="U108" s="179"/>
    </row>
    <row r="109" spans="1:21" ht="21">
      <c r="A109" s="21" t="s">
        <v>181</v>
      </c>
      <c r="B109" s="176">
        <v>40</v>
      </c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8"/>
      <c r="Q109" s="179"/>
      <c r="R109" s="179"/>
      <c r="S109" s="179"/>
      <c r="T109" s="179"/>
      <c r="U109" s="179"/>
    </row>
    <row r="110" spans="1:21" ht="21">
      <c r="A110" s="27" t="s">
        <v>214</v>
      </c>
      <c r="B110" s="176"/>
      <c r="C110" s="177"/>
      <c r="D110" s="177"/>
      <c r="E110" s="177"/>
      <c r="F110" s="184"/>
      <c r="G110" s="184"/>
      <c r="H110" s="177"/>
      <c r="I110" s="177"/>
      <c r="J110" s="184"/>
      <c r="K110" s="184"/>
      <c r="L110" s="184"/>
      <c r="M110" s="184"/>
      <c r="N110" s="177"/>
      <c r="O110" s="177"/>
      <c r="P110" s="178"/>
      <c r="Q110" s="179"/>
      <c r="R110" s="179"/>
      <c r="S110" s="179"/>
      <c r="T110" s="179"/>
      <c r="U110" s="179"/>
    </row>
    <row r="111" spans="1:21" ht="21">
      <c r="A111" s="27" t="s">
        <v>215</v>
      </c>
      <c r="B111" s="176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8"/>
      <c r="Q111" s="179"/>
      <c r="R111" s="179"/>
      <c r="S111" s="179"/>
      <c r="T111" s="179"/>
      <c r="U111" s="179"/>
    </row>
    <row r="112" spans="1:21" ht="21">
      <c r="A112" s="27" t="s">
        <v>216</v>
      </c>
      <c r="B112" s="176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8"/>
      <c r="Q112" s="179"/>
      <c r="R112" s="179"/>
      <c r="S112" s="179"/>
      <c r="T112" s="179"/>
      <c r="U112" s="179"/>
    </row>
    <row r="113" spans="1:21" ht="21">
      <c r="A113" s="21" t="s">
        <v>183</v>
      </c>
      <c r="B113" s="176">
        <v>40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8"/>
      <c r="Q113" s="179"/>
      <c r="R113" s="179"/>
      <c r="S113" s="179"/>
      <c r="T113" s="179"/>
      <c r="U113" s="179"/>
    </row>
    <row r="114" spans="1:21" ht="21">
      <c r="A114" s="27"/>
      <c r="B114" s="176"/>
      <c r="C114" s="177"/>
      <c r="D114" s="177"/>
      <c r="E114" s="177"/>
      <c r="F114" s="177"/>
      <c r="G114" s="177"/>
      <c r="H114" s="184"/>
      <c r="I114" s="177"/>
      <c r="J114" s="184"/>
      <c r="K114" s="177"/>
      <c r="L114" s="184"/>
      <c r="M114" s="184"/>
      <c r="N114" s="177"/>
      <c r="O114" s="177"/>
      <c r="P114" s="178"/>
      <c r="Q114" s="179"/>
      <c r="R114" s="179"/>
      <c r="S114" s="179"/>
      <c r="T114" s="179"/>
      <c r="U114" s="179"/>
    </row>
    <row r="115" spans="1:21" ht="21">
      <c r="A115" s="27"/>
      <c r="B115" s="176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8"/>
      <c r="Q115" s="179"/>
      <c r="R115" s="179"/>
      <c r="S115" s="179"/>
      <c r="T115" s="179"/>
      <c r="U115" s="179"/>
    </row>
    <row r="116" spans="1:21" ht="21">
      <c r="A116" s="27"/>
      <c r="B116" s="176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8"/>
      <c r="Q116" s="179"/>
      <c r="R116" s="179"/>
      <c r="S116" s="179"/>
      <c r="T116" s="179"/>
      <c r="U116" s="179"/>
    </row>
    <row r="117" spans="1:21" ht="21">
      <c r="A117" s="21" t="s">
        <v>186</v>
      </c>
      <c r="B117" s="176">
        <v>40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8"/>
      <c r="Q117" s="179"/>
      <c r="R117" s="179"/>
      <c r="S117" s="179"/>
      <c r="T117" s="179"/>
      <c r="U117" s="179"/>
    </row>
    <row r="118" spans="1:21" ht="21">
      <c r="A118" s="27" t="s">
        <v>217</v>
      </c>
      <c r="B118" s="176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8"/>
      <c r="Q118" s="179"/>
      <c r="R118" s="179"/>
      <c r="S118" s="179"/>
      <c r="T118" s="179"/>
      <c r="U118" s="179"/>
    </row>
    <row r="119" spans="1:21" ht="21">
      <c r="A119" s="21" t="s">
        <v>188</v>
      </c>
      <c r="B119" s="176">
        <v>40</v>
      </c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8">
        <v>0.5</v>
      </c>
      <c r="Q119" s="179"/>
      <c r="R119" s="179"/>
      <c r="S119" s="179"/>
      <c r="T119" s="179"/>
      <c r="U119" s="179"/>
    </row>
    <row r="120" spans="1:21" ht="21">
      <c r="A120" s="27" t="s">
        <v>218</v>
      </c>
      <c r="B120" s="176"/>
      <c r="C120" s="177"/>
      <c r="D120" s="177"/>
      <c r="E120" s="177"/>
      <c r="F120" s="177">
        <v>0</v>
      </c>
      <c r="G120" s="177">
        <v>0</v>
      </c>
      <c r="H120" s="177">
        <v>0</v>
      </c>
      <c r="I120" s="177">
        <v>0</v>
      </c>
      <c r="J120" s="177">
        <v>0</v>
      </c>
      <c r="K120" s="177">
        <v>0</v>
      </c>
      <c r="L120" s="177">
        <v>9</v>
      </c>
      <c r="M120" s="177">
        <v>11</v>
      </c>
      <c r="N120" s="177">
        <v>9</v>
      </c>
      <c r="O120" s="177">
        <v>11</v>
      </c>
      <c r="P120" s="178"/>
      <c r="Q120" s="179"/>
      <c r="R120" s="179"/>
      <c r="S120" s="179"/>
      <c r="T120" s="179"/>
      <c r="U120" s="179"/>
    </row>
    <row r="121" spans="1:21" ht="21">
      <c r="A121" s="182" t="s">
        <v>219</v>
      </c>
      <c r="B121" s="176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8"/>
      <c r="Q121" s="179"/>
      <c r="R121" s="179"/>
      <c r="S121" s="179"/>
      <c r="T121" s="179"/>
      <c r="U121" s="179"/>
    </row>
    <row r="122" spans="1:21" ht="21">
      <c r="A122" s="183" t="s">
        <v>190</v>
      </c>
      <c r="B122" s="176">
        <v>40</v>
      </c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8"/>
      <c r="Q122" s="179"/>
      <c r="R122" s="179"/>
      <c r="S122" s="179"/>
      <c r="T122" s="179"/>
      <c r="U122" s="179"/>
    </row>
    <row r="123" spans="1:21" ht="21">
      <c r="A123" s="182" t="s">
        <v>218</v>
      </c>
      <c r="B123" s="176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8"/>
      <c r="Q123" s="179"/>
      <c r="R123" s="179"/>
      <c r="S123" s="179"/>
      <c r="T123" s="179"/>
      <c r="U123" s="179"/>
    </row>
    <row r="124" spans="1:21" ht="21">
      <c r="A124" s="182" t="s">
        <v>220</v>
      </c>
      <c r="B124" s="176"/>
      <c r="C124" s="177"/>
      <c r="D124" s="177"/>
      <c r="E124" s="177"/>
      <c r="F124" s="184"/>
      <c r="G124" s="184"/>
      <c r="H124" s="177"/>
      <c r="I124" s="177"/>
      <c r="J124" s="184"/>
      <c r="K124" s="184"/>
      <c r="L124" s="184"/>
      <c r="M124" s="184"/>
      <c r="N124" s="177"/>
      <c r="O124" s="177"/>
      <c r="P124" s="178"/>
      <c r="Q124" s="179"/>
      <c r="R124" s="179"/>
      <c r="S124" s="179"/>
      <c r="T124" s="179"/>
      <c r="U124" s="179"/>
    </row>
    <row r="125" spans="1:21" ht="21">
      <c r="A125" s="183" t="s">
        <v>193</v>
      </c>
      <c r="B125" s="176">
        <v>40</v>
      </c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8"/>
      <c r="Q125" s="179"/>
      <c r="R125" s="179"/>
      <c r="S125" s="179"/>
      <c r="T125" s="179"/>
      <c r="U125" s="179"/>
    </row>
    <row r="126" spans="1:21" ht="21">
      <c r="A126" s="182" t="s">
        <v>218</v>
      </c>
      <c r="B126" s="176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8"/>
      <c r="Q126" s="179"/>
      <c r="R126" s="179"/>
      <c r="S126" s="179"/>
      <c r="T126" s="179"/>
      <c r="U126" s="179"/>
    </row>
    <row r="127" spans="1:21" ht="21">
      <c r="A127" s="182" t="s">
        <v>221</v>
      </c>
      <c r="B127" s="176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8"/>
      <c r="Q127" s="179"/>
      <c r="R127" s="179"/>
      <c r="S127" s="179"/>
      <c r="T127" s="179"/>
      <c r="U127" s="179"/>
    </row>
    <row r="128" spans="1:21" ht="21">
      <c r="A128" s="183" t="s">
        <v>195</v>
      </c>
      <c r="B128" s="176">
        <v>40</v>
      </c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8"/>
      <c r="Q128" s="179"/>
      <c r="R128" s="179"/>
      <c r="S128" s="179"/>
      <c r="T128" s="179"/>
      <c r="U128" s="179"/>
    </row>
    <row r="129" spans="1:21" ht="21">
      <c r="A129" s="182" t="s">
        <v>202</v>
      </c>
      <c r="B129" s="176"/>
      <c r="C129" s="177"/>
      <c r="D129" s="177"/>
      <c r="E129" s="177"/>
      <c r="F129" s="177">
        <v>0</v>
      </c>
      <c r="G129" s="177">
        <v>0</v>
      </c>
      <c r="H129" s="177">
        <v>11</v>
      </c>
      <c r="I129" s="177">
        <v>14</v>
      </c>
      <c r="J129" s="177">
        <v>0</v>
      </c>
      <c r="K129" s="177">
        <v>0</v>
      </c>
      <c r="L129" s="177">
        <v>0</v>
      </c>
      <c r="M129" s="177">
        <v>0</v>
      </c>
      <c r="N129" s="177">
        <v>11</v>
      </c>
      <c r="O129" s="177">
        <v>14</v>
      </c>
      <c r="P129" s="178"/>
      <c r="Q129" s="179"/>
      <c r="R129" s="179"/>
      <c r="S129" s="179"/>
      <c r="T129" s="179"/>
      <c r="U129" s="179"/>
    </row>
    <row r="130" spans="1:21" ht="21">
      <c r="A130" s="182" t="s">
        <v>222</v>
      </c>
      <c r="B130" s="176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8"/>
      <c r="Q130" s="179"/>
      <c r="R130" s="179"/>
      <c r="S130" s="179"/>
      <c r="T130" s="179"/>
      <c r="U130" s="179"/>
    </row>
    <row r="131" spans="1:21" ht="21">
      <c r="A131" s="182" t="s">
        <v>223</v>
      </c>
      <c r="B131" s="176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8"/>
      <c r="Q131" s="179"/>
      <c r="R131" s="179"/>
      <c r="S131" s="179"/>
      <c r="T131" s="179"/>
      <c r="U131" s="179"/>
    </row>
    <row r="132" spans="1:21" ht="21">
      <c r="A132" s="183" t="s">
        <v>197</v>
      </c>
      <c r="B132" s="176">
        <v>40</v>
      </c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8">
        <v>0.7</v>
      </c>
      <c r="Q132" s="179"/>
      <c r="R132" s="179"/>
      <c r="S132" s="179"/>
      <c r="T132" s="179"/>
      <c r="U132" s="179"/>
    </row>
    <row r="133" spans="1:21" ht="21">
      <c r="A133" s="182" t="s">
        <v>202</v>
      </c>
      <c r="B133" s="176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8"/>
      <c r="Q133" s="179"/>
      <c r="R133" s="179"/>
      <c r="S133" s="179"/>
      <c r="T133" s="179"/>
      <c r="U133" s="179"/>
    </row>
    <row r="134" spans="1:21" ht="21">
      <c r="A134" s="182" t="s">
        <v>222</v>
      </c>
      <c r="B134" s="176"/>
      <c r="C134" s="177"/>
      <c r="D134" s="177"/>
      <c r="E134" s="177"/>
      <c r="F134" s="177">
        <v>0</v>
      </c>
      <c r="G134" s="177">
        <v>0</v>
      </c>
      <c r="H134" s="177">
        <v>6</v>
      </c>
      <c r="I134" s="177">
        <v>12</v>
      </c>
      <c r="J134" s="177">
        <v>0</v>
      </c>
      <c r="K134" s="177">
        <v>10</v>
      </c>
      <c r="L134" s="177">
        <v>0</v>
      </c>
      <c r="M134" s="177">
        <v>0</v>
      </c>
      <c r="N134" s="177">
        <v>6</v>
      </c>
      <c r="O134" s="177">
        <v>22</v>
      </c>
      <c r="P134" s="178"/>
      <c r="Q134" s="179"/>
      <c r="R134" s="179"/>
      <c r="S134" s="179"/>
      <c r="T134" s="179"/>
      <c r="U134" s="179"/>
    </row>
    <row r="135" spans="1:21" ht="21">
      <c r="A135" s="182" t="s">
        <v>223</v>
      </c>
      <c r="B135" s="176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8"/>
      <c r="Q135" s="179"/>
      <c r="R135" s="179"/>
      <c r="S135" s="179"/>
      <c r="T135" s="179"/>
      <c r="U135" s="179"/>
    </row>
    <row r="136" spans="1:21" ht="21">
      <c r="A136" s="175"/>
      <c r="B136" s="176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8"/>
      <c r="Q136" s="179"/>
      <c r="R136" s="179"/>
      <c r="S136" s="179"/>
      <c r="T136" s="179"/>
      <c r="U136" s="179"/>
    </row>
    <row r="137" spans="1:21" ht="21">
      <c r="A137" s="175" t="s">
        <v>29</v>
      </c>
      <c r="B137" s="176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8"/>
      <c r="Q137" s="179"/>
      <c r="R137" s="179"/>
      <c r="S137" s="179"/>
      <c r="T137" s="179"/>
      <c r="U137" s="179"/>
    </row>
    <row r="138" spans="1:21" ht="21">
      <c r="A138" s="181" t="s">
        <v>149</v>
      </c>
      <c r="B138" s="176">
        <v>60</v>
      </c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8"/>
      <c r="Q138" s="179"/>
      <c r="R138" s="179"/>
      <c r="S138" s="179"/>
      <c r="T138" s="179"/>
      <c r="U138" s="179"/>
    </row>
    <row r="139" spans="1:21" ht="21">
      <c r="A139" s="27" t="s">
        <v>224</v>
      </c>
      <c r="B139" s="176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8"/>
      <c r="Q139" s="179"/>
      <c r="R139" s="179"/>
      <c r="S139" s="179"/>
      <c r="T139" s="179"/>
      <c r="U139" s="179"/>
    </row>
    <row r="140" spans="1:21" ht="21">
      <c r="A140" s="27" t="s">
        <v>225</v>
      </c>
      <c r="B140" s="176"/>
      <c r="C140" s="177">
        <v>3</v>
      </c>
      <c r="D140" s="177">
        <v>10</v>
      </c>
      <c r="E140" s="177">
        <v>13</v>
      </c>
      <c r="F140" s="185"/>
      <c r="G140" s="177"/>
      <c r="H140" s="177"/>
      <c r="I140" s="177"/>
      <c r="J140" s="177"/>
      <c r="K140" s="177"/>
      <c r="L140" s="177"/>
      <c r="M140" s="177"/>
      <c r="N140" s="177"/>
      <c r="O140" s="177"/>
      <c r="P140" s="178"/>
      <c r="Q140" s="179"/>
      <c r="R140" s="179"/>
      <c r="S140" s="179"/>
      <c r="T140" s="179"/>
      <c r="U140" s="179"/>
    </row>
    <row r="141" spans="1:21" ht="21">
      <c r="A141" s="27" t="s">
        <v>226</v>
      </c>
      <c r="B141" s="176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8"/>
      <c r="Q141" s="179"/>
      <c r="R141" s="179"/>
      <c r="S141" s="179"/>
      <c r="T141" s="179"/>
      <c r="U141" s="179"/>
    </row>
    <row r="142" spans="1:21" ht="21">
      <c r="A142" s="21" t="s">
        <v>153</v>
      </c>
      <c r="B142" s="176">
        <v>60</v>
      </c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8"/>
      <c r="Q142" s="179"/>
      <c r="R142" s="179"/>
      <c r="S142" s="179"/>
      <c r="T142" s="179"/>
      <c r="U142" s="179"/>
    </row>
    <row r="143" spans="1:21" ht="21">
      <c r="A143" s="27" t="s">
        <v>227</v>
      </c>
      <c r="B143" s="176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8"/>
      <c r="Q143" s="179"/>
      <c r="R143" s="179"/>
      <c r="S143" s="179"/>
      <c r="T143" s="179"/>
      <c r="U143" s="179"/>
    </row>
    <row r="144" spans="1:21" ht="21">
      <c r="A144" s="27" t="s">
        <v>158</v>
      </c>
      <c r="B144" s="176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8"/>
      <c r="Q144" s="179"/>
      <c r="R144" s="179"/>
      <c r="S144" s="179"/>
      <c r="T144" s="179"/>
      <c r="U144" s="179"/>
    </row>
    <row r="145" spans="1:21" ht="21">
      <c r="A145" s="27" t="s">
        <v>228</v>
      </c>
      <c r="B145" s="176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86"/>
      <c r="Q145" s="179"/>
      <c r="R145" s="179"/>
      <c r="S145" s="179"/>
      <c r="T145" s="179"/>
      <c r="U145" s="179"/>
    </row>
    <row r="146" spans="1:21" ht="21">
      <c r="A146" s="27" t="s">
        <v>229</v>
      </c>
      <c r="B146" s="176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86"/>
      <c r="Q146" s="179"/>
      <c r="R146" s="179"/>
      <c r="S146" s="179"/>
      <c r="T146" s="179"/>
      <c r="U146" s="179"/>
    </row>
    <row r="147" spans="1:21" ht="21">
      <c r="A147" s="27" t="s">
        <v>230</v>
      </c>
      <c r="B147" s="176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86"/>
      <c r="Q147" s="179"/>
      <c r="R147" s="179"/>
      <c r="S147" s="179"/>
      <c r="T147" s="179"/>
      <c r="U147" s="179"/>
    </row>
    <row r="148" spans="1:21" ht="21">
      <c r="A148" s="21" t="s">
        <v>157</v>
      </c>
      <c r="B148" s="176">
        <v>60</v>
      </c>
      <c r="C148" s="177"/>
      <c r="D148" s="177"/>
      <c r="E148" s="177"/>
      <c r="F148" s="184"/>
      <c r="G148" s="177"/>
      <c r="H148" s="177"/>
      <c r="I148" s="177"/>
      <c r="J148" s="184"/>
      <c r="K148" s="184"/>
      <c r="L148" s="184"/>
      <c r="M148" s="184"/>
      <c r="N148" s="177"/>
      <c r="O148" s="177"/>
      <c r="P148" s="178"/>
      <c r="Q148" s="179"/>
      <c r="R148" s="179"/>
      <c r="S148" s="179"/>
      <c r="T148" s="179"/>
      <c r="U148" s="179"/>
    </row>
    <row r="149" spans="1:21" ht="21">
      <c r="A149" s="27"/>
      <c r="B149" s="176"/>
      <c r="C149" s="177"/>
      <c r="D149" s="177"/>
      <c r="E149" s="177"/>
      <c r="F149" s="184"/>
      <c r="G149" s="184"/>
      <c r="H149" s="177"/>
      <c r="I149" s="177"/>
      <c r="J149" s="184"/>
      <c r="K149" s="177"/>
      <c r="L149" s="184"/>
      <c r="M149" s="184"/>
      <c r="N149" s="177"/>
      <c r="O149" s="177"/>
      <c r="P149" s="178"/>
      <c r="Q149" s="179"/>
      <c r="R149" s="179"/>
      <c r="S149" s="179"/>
      <c r="T149" s="179"/>
      <c r="U149" s="179"/>
    </row>
    <row r="150" spans="1:21" ht="21">
      <c r="A150" s="27"/>
      <c r="B150" s="176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8"/>
      <c r="Q150" s="179"/>
      <c r="R150" s="179"/>
      <c r="S150" s="179"/>
      <c r="T150" s="179"/>
      <c r="U150" s="179"/>
    </row>
    <row r="151" spans="1:21" ht="21">
      <c r="A151" s="27"/>
      <c r="B151" s="176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8"/>
      <c r="Q151" s="179"/>
      <c r="R151" s="179"/>
      <c r="S151" s="179"/>
      <c r="T151" s="179"/>
      <c r="U151" s="179"/>
    </row>
    <row r="152" spans="1:21" ht="21">
      <c r="A152" s="27"/>
      <c r="B152" s="176"/>
      <c r="C152" s="177"/>
      <c r="D152" s="177"/>
      <c r="E152" s="177"/>
      <c r="F152" s="184"/>
      <c r="G152" s="184"/>
      <c r="H152" s="184"/>
      <c r="I152" s="184"/>
      <c r="J152" s="184"/>
      <c r="K152" s="184"/>
      <c r="L152" s="184"/>
      <c r="M152" s="184"/>
      <c r="N152" s="184"/>
      <c r="O152" s="177"/>
      <c r="P152" s="178"/>
      <c r="Q152" s="179"/>
      <c r="R152" s="179"/>
      <c r="S152" s="179"/>
      <c r="T152" s="179"/>
      <c r="U152" s="179"/>
    </row>
    <row r="153" spans="1:21" ht="21">
      <c r="A153" s="21" t="s">
        <v>162</v>
      </c>
      <c r="B153" s="176">
        <v>60</v>
      </c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8"/>
      <c r="Q153" s="179"/>
      <c r="R153" s="179"/>
      <c r="S153" s="179"/>
      <c r="T153" s="179"/>
      <c r="U153" s="179"/>
    </row>
    <row r="154" spans="1:21" ht="21">
      <c r="A154" s="27" t="s">
        <v>231</v>
      </c>
      <c r="B154" s="176"/>
      <c r="C154" s="177"/>
      <c r="D154" s="177"/>
      <c r="E154" s="177"/>
      <c r="F154" s="184"/>
      <c r="G154" s="184"/>
      <c r="H154" s="184"/>
      <c r="I154" s="184"/>
      <c r="J154" s="184"/>
      <c r="K154" s="184"/>
      <c r="L154" s="184"/>
      <c r="M154" s="184"/>
      <c r="N154" s="177"/>
      <c r="O154" s="177"/>
      <c r="P154" s="178"/>
      <c r="Q154" s="179"/>
      <c r="R154" s="179"/>
      <c r="S154" s="179"/>
      <c r="T154" s="179"/>
      <c r="U154" s="179"/>
    </row>
    <row r="155" spans="1:21" ht="21.75" customHeight="1">
      <c r="A155" s="27" t="s">
        <v>232</v>
      </c>
      <c r="B155" s="176"/>
      <c r="C155" s="177"/>
      <c r="D155" s="177"/>
      <c r="E155" s="177"/>
      <c r="F155" s="184"/>
      <c r="G155" s="184"/>
      <c r="H155" s="184"/>
      <c r="I155" s="184"/>
      <c r="J155" s="184"/>
      <c r="K155" s="184"/>
      <c r="L155" s="184"/>
      <c r="M155" s="184"/>
      <c r="N155" s="177"/>
      <c r="O155" s="177"/>
      <c r="P155" s="178"/>
      <c r="Q155" s="179"/>
      <c r="R155" s="179"/>
      <c r="S155" s="179"/>
      <c r="T155" s="179"/>
      <c r="U155" s="179"/>
    </row>
    <row r="156" spans="1:21" ht="21">
      <c r="A156" s="27" t="s">
        <v>233</v>
      </c>
      <c r="B156" s="176"/>
      <c r="C156" s="177"/>
      <c r="D156" s="177"/>
      <c r="E156" s="177"/>
      <c r="F156" s="177">
        <v>0</v>
      </c>
      <c r="G156" s="177">
        <v>0</v>
      </c>
      <c r="H156" s="177">
        <v>8</v>
      </c>
      <c r="I156" s="177">
        <v>12</v>
      </c>
      <c r="J156" s="177">
        <v>3</v>
      </c>
      <c r="K156" s="177">
        <v>7</v>
      </c>
      <c r="L156" s="177">
        <v>0</v>
      </c>
      <c r="M156" s="177">
        <v>0</v>
      </c>
      <c r="N156" s="177">
        <v>11</v>
      </c>
      <c r="O156" s="177">
        <v>19</v>
      </c>
      <c r="P156" s="178"/>
      <c r="Q156" s="179"/>
      <c r="R156" s="179"/>
      <c r="S156" s="179"/>
      <c r="T156" s="179"/>
      <c r="U156" s="179"/>
    </row>
    <row r="157" spans="1:21" ht="21">
      <c r="A157" s="21" t="s">
        <v>166</v>
      </c>
      <c r="B157" s="176">
        <v>60</v>
      </c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8"/>
      <c r="Q157" s="179"/>
      <c r="R157" s="179"/>
      <c r="S157" s="179"/>
      <c r="T157" s="179"/>
      <c r="U157" s="179"/>
    </row>
    <row r="158" spans="1:21" ht="21">
      <c r="A158" s="27" t="s">
        <v>234</v>
      </c>
      <c r="B158" s="176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8"/>
      <c r="Q158" s="179"/>
      <c r="R158" s="179"/>
      <c r="S158" s="179"/>
      <c r="T158" s="179"/>
      <c r="U158" s="179"/>
    </row>
    <row r="159" spans="1:21" ht="21">
      <c r="A159" s="21" t="s">
        <v>235</v>
      </c>
      <c r="B159" s="176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8"/>
      <c r="Q159" s="179"/>
      <c r="R159" s="179"/>
      <c r="S159" s="179"/>
      <c r="T159" s="179"/>
      <c r="U159" s="179"/>
    </row>
    <row r="160" spans="1:21" ht="21">
      <c r="A160" s="27" t="s">
        <v>236</v>
      </c>
      <c r="B160" s="176"/>
      <c r="C160" s="177"/>
      <c r="D160" s="177"/>
      <c r="E160" s="177"/>
      <c r="F160" s="184"/>
      <c r="G160" s="177"/>
      <c r="H160" s="177"/>
      <c r="I160" s="177"/>
      <c r="J160" s="184"/>
      <c r="K160" s="184"/>
      <c r="L160" s="184"/>
      <c r="M160" s="184"/>
      <c r="N160" s="177"/>
      <c r="O160" s="177"/>
      <c r="P160" s="178"/>
      <c r="Q160" s="179"/>
      <c r="R160" s="179"/>
      <c r="S160" s="179"/>
      <c r="T160" s="179"/>
      <c r="U160" s="179"/>
    </row>
    <row r="161" spans="1:21" ht="21">
      <c r="A161" s="21" t="s">
        <v>171</v>
      </c>
      <c r="B161" s="176">
        <v>60</v>
      </c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8"/>
      <c r="Q161" s="179"/>
      <c r="R161" s="179"/>
      <c r="S161" s="179"/>
      <c r="T161" s="179"/>
      <c r="U161" s="179"/>
    </row>
    <row r="162" spans="1:21" ht="42">
      <c r="A162" s="21" t="s">
        <v>237</v>
      </c>
      <c r="B162" s="176"/>
      <c r="C162" s="177"/>
      <c r="D162" s="177"/>
      <c r="E162" s="177"/>
      <c r="F162" s="177">
        <v>0</v>
      </c>
      <c r="G162" s="177">
        <v>0</v>
      </c>
      <c r="H162" s="177">
        <v>10</v>
      </c>
      <c r="I162" s="177">
        <v>10</v>
      </c>
      <c r="J162" s="177">
        <v>5</v>
      </c>
      <c r="K162" s="177">
        <v>5</v>
      </c>
      <c r="L162" s="177">
        <v>0</v>
      </c>
      <c r="M162" s="177">
        <v>0</v>
      </c>
      <c r="N162" s="177">
        <v>15</v>
      </c>
      <c r="O162" s="177">
        <v>15</v>
      </c>
      <c r="P162" s="178"/>
      <c r="Q162" s="179"/>
      <c r="R162" s="179"/>
      <c r="S162" s="179"/>
      <c r="T162" s="179"/>
      <c r="U162" s="179"/>
    </row>
    <row r="163" spans="1:21" ht="21">
      <c r="A163" s="21" t="s">
        <v>238</v>
      </c>
      <c r="B163" s="176"/>
      <c r="C163" s="177">
        <v>15</v>
      </c>
      <c r="D163" s="177">
        <v>15</v>
      </c>
      <c r="E163" s="177">
        <f>SUM(C163:D163)</f>
        <v>30</v>
      </c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8"/>
      <c r="Q163" s="179"/>
      <c r="R163" s="179"/>
      <c r="S163" s="179"/>
      <c r="T163" s="179"/>
      <c r="U163" s="179"/>
    </row>
    <row r="164" spans="1:21" ht="21">
      <c r="A164" s="21" t="s">
        <v>175</v>
      </c>
      <c r="B164" s="176">
        <v>60</v>
      </c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8"/>
      <c r="Q164" s="179"/>
      <c r="R164" s="179"/>
      <c r="S164" s="179"/>
      <c r="T164" s="179"/>
      <c r="U164" s="179"/>
    </row>
    <row r="165" spans="1:21" ht="21">
      <c r="A165" s="27" t="s">
        <v>239</v>
      </c>
      <c r="B165" s="176"/>
      <c r="C165" s="177"/>
      <c r="D165" s="177"/>
      <c r="E165" s="177"/>
      <c r="F165" s="177"/>
      <c r="G165" s="177"/>
      <c r="H165" s="177"/>
      <c r="I165" s="177"/>
      <c r="J165" s="177"/>
      <c r="K165" s="177"/>
      <c r="L165" s="184"/>
      <c r="M165" s="184"/>
      <c r="N165" s="177"/>
      <c r="O165" s="177"/>
      <c r="P165" s="178"/>
      <c r="Q165" s="179"/>
      <c r="R165" s="179"/>
      <c r="S165" s="179"/>
      <c r="T165" s="179"/>
      <c r="U165" s="179"/>
    </row>
    <row r="166" spans="1:21" ht="21">
      <c r="A166" s="27" t="s">
        <v>240</v>
      </c>
      <c r="B166" s="176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8"/>
      <c r="Q166" s="179"/>
      <c r="R166" s="179"/>
      <c r="S166" s="179"/>
      <c r="T166" s="179"/>
      <c r="U166" s="179"/>
    </row>
    <row r="167" spans="1:21" ht="21">
      <c r="A167" s="27" t="s">
        <v>241</v>
      </c>
      <c r="B167" s="176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8"/>
      <c r="Q167" s="179"/>
      <c r="R167" s="179"/>
      <c r="S167" s="179"/>
      <c r="T167" s="179"/>
      <c r="U167" s="179"/>
    </row>
    <row r="168" spans="1:21" ht="21">
      <c r="A168" s="21" t="s">
        <v>178</v>
      </c>
      <c r="B168" s="176">
        <v>60</v>
      </c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8"/>
      <c r="Q168" s="179"/>
      <c r="R168" s="179"/>
      <c r="S168" s="179"/>
      <c r="T168" s="179"/>
      <c r="U168" s="179"/>
    </row>
    <row r="169" spans="1:21" ht="21">
      <c r="A169" s="27" t="s">
        <v>239</v>
      </c>
      <c r="B169" s="176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8"/>
      <c r="Q169" s="179"/>
      <c r="R169" s="179"/>
      <c r="S169" s="179"/>
      <c r="T169" s="179"/>
      <c r="U169" s="179"/>
    </row>
    <row r="170" spans="1:21" ht="21">
      <c r="A170" s="27" t="s">
        <v>242</v>
      </c>
      <c r="B170" s="176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8"/>
      <c r="Q170" s="179"/>
      <c r="R170" s="179"/>
      <c r="S170" s="179"/>
      <c r="T170" s="179"/>
      <c r="U170" s="179"/>
    </row>
    <row r="171" spans="1:21" ht="21">
      <c r="A171" s="27" t="s">
        <v>243</v>
      </c>
      <c r="B171" s="176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8"/>
      <c r="Q171" s="179"/>
      <c r="R171" s="179"/>
      <c r="S171" s="179"/>
      <c r="T171" s="179"/>
      <c r="U171" s="179"/>
    </row>
    <row r="172" spans="1:21" ht="21">
      <c r="A172" s="21" t="s">
        <v>181</v>
      </c>
      <c r="B172" s="176">
        <v>60</v>
      </c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8"/>
      <c r="Q172" s="179"/>
      <c r="R172" s="179"/>
      <c r="S172" s="179"/>
      <c r="T172" s="179"/>
      <c r="U172" s="179"/>
    </row>
    <row r="173" spans="1:21" ht="21">
      <c r="A173" s="27" t="s">
        <v>234</v>
      </c>
      <c r="B173" s="176"/>
      <c r="C173" s="177">
        <v>5</v>
      </c>
      <c r="D173" s="177">
        <v>15</v>
      </c>
      <c r="E173" s="177">
        <v>20</v>
      </c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8"/>
      <c r="Q173" s="179"/>
      <c r="R173" s="179"/>
      <c r="S173" s="179"/>
      <c r="T173" s="179"/>
      <c r="U173" s="179"/>
    </row>
    <row r="174" spans="1:21" ht="21">
      <c r="A174" s="27" t="s">
        <v>244</v>
      </c>
      <c r="B174" s="176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8"/>
      <c r="Q174" s="179"/>
      <c r="R174" s="179"/>
      <c r="S174" s="179"/>
      <c r="T174" s="179"/>
      <c r="U174" s="179"/>
    </row>
    <row r="175" spans="1:21" ht="21">
      <c r="A175" s="21" t="s">
        <v>183</v>
      </c>
      <c r="B175" s="176">
        <v>60</v>
      </c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8"/>
      <c r="Q175" s="179"/>
      <c r="R175" s="179"/>
      <c r="S175" s="179"/>
      <c r="T175" s="179"/>
      <c r="U175" s="179"/>
    </row>
    <row r="176" spans="1:21" ht="21">
      <c r="A176" s="27" t="s">
        <v>245</v>
      </c>
      <c r="B176" s="176"/>
      <c r="C176" s="177">
        <v>6</v>
      </c>
      <c r="D176" s="177">
        <v>20</v>
      </c>
      <c r="E176" s="177">
        <f>SUM(C176:D176)</f>
        <v>26</v>
      </c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8"/>
      <c r="Q176" s="179"/>
      <c r="R176" s="179"/>
      <c r="S176" s="179"/>
      <c r="T176" s="179"/>
      <c r="U176" s="179"/>
    </row>
    <row r="177" spans="1:21" ht="21">
      <c r="A177" s="27" t="s">
        <v>246</v>
      </c>
      <c r="B177" s="176"/>
      <c r="C177" s="177">
        <v>6</v>
      </c>
      <c r="D177" s="177">
        <v>24</v>
      </c>
      <c r="E177" s="177">
        <f>SUM(C177:D177)</f>
        <v>30</v>
      </c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8"/>
      <c r="Q177" s="179"/>
      <c r="R177" s="179"/>
      <c r="S177" s="179"/>
      <c r="T177" s="179"/>
      <c r="U177" s="179"/>
    </row>
    <row r="178" spans="1:21" ht="21">
      <c r="A178" s="21" t="s">
        <v>186</v>
      </c>
      <c r="B178" s="176">
        <v>60</v>
      </c>
      <c r="C178" s="177"/>
      <c r="D178" s="177"/>
      <c r="E178" s="17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78"/>
      <c r="Q178" s="179"/>
      <c r="R178" s="179"/>
      <c r="S178" s="179"/>
      <c r="T178" s="179"/>
      <c r="U178" s="179"/>
    </row>
    <row r="179" spans="1:21" ht="21">
      <c r="A179" s="27" t="s">
        <v>247</v>
      </c>
      <c r="B179" s="176"/>
      <c r="C179" s="177"/>
      <c r="D179" s="177"/>
      <c r="E179" s="17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78"/>
      <c r="Q179" s="179"/>
      <c r="R179" s="179"/>
      <c r="S179" s="179"/>
      <c r="T179" s="179"/>
      <c r="U179" s="179"/>
    </row>
    <row r="180" spans="1:21" ht="21">
      <c r="A180" s="27" t="s">
        <v>240</v>
      </c>
      <c r="B180" s="176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8"/>
      <c r="Q180" s="179"/>
      <c r="R180" s="179"/>
      <c r="S180" s="179"/>
      <c r="T180" s="179"/>
      <c r="U180" s="179"/>
    </row>
    <row r="181" spans="1:21" ht="21">
      <c r="A181" s="21" t="s">
        <v>188</v>
      </c>
      <c r="B181" s="176">
        <v>60</v>
      </c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8"/>
      <c r="Q181" s="179"/>
      <c r="R181" s="179"/>
      <c r="S181" s="179"/>
      <c r="T181" s="179"/>
      <c r="U181" s="188"/>
    </row>
    <row r="182" spans="1:21" ht="21">
      <c r="A182" s="27" t="s">
        <v>248</v>
      </c>
      <c r="B182" s="176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89"/>
      <c r="Q182" s="190"/>
      <c r="R182" s="190"/>
      <c r="S182" s="190"/>
      <c r="T182" s="190"/>
      <c r="U182" s="179"/>
    </row>
    <row r="183" spans="1:21" ht="21">
      <c r="A183" s="182" t="s">
        <v>240</v>
      </c>
      <c r="B183" s="176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89"/>
      <c r="Q183" s="190"/>
      <c r="R183" s="190"/>
      <c r="S183" s="190"/>
      <c r="T183" s="190"/>
      <c r="U183" s="179"/>
    </row>
    <row r="184" spans="1:21" ht="21">
      <c r="A184" s="183" t="s">
        <v>190</v>
      </c>
      <c r="B184" s="176">
        <v>60</v>
      </c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8"/>
      <c r="Q184" s="179"/>
      <c r="R184" s="179"/>
      <c r="S184" s="179"/>
      <c r="T184" s="179"/>
      <c r="U184" s="179"/>
    </row>
    <row r="185" spans="1:21" ht="21">
      <c r="A185" s="182" t="s">
        <v>249</v>
      </c>
      <c r="B185" s="176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8"/>
      <c r="Q185" s="179"/>
      <c r="R185" s="179"/>
      <c r="S185" s="179"/>
      <c r="T185" s="179"/>
      <c r="U185" s="179"/>
    </row>
    <row r="186" spans="1:21" ht="21">
      <c r="A186" s="182" t="s">
        <v>240</v>
      </c>
      <c r="B186" s="176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8"/>
      <c r="Q186" s="179"/>
      <c r="R186" s="179"/>
      <c r="S186" s="179"/>
      <c r="T186" s="179"/>
      <c r="U186" s="179"/>
    </row>
    <row r="187" spans="1:21" ht="21">
      <c r="A187" s="182" t="s">
        <v>250</v>
      </c>
      <c r="B187" s="176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8"/>
      <c r="Q187" s="179"/>
      <c r="R187" s="179"/>
      <c r="S187" s="179"/>
      <c r="T187" s="179"/>
      <c r="U187" s="179"/>
    </row>
    <row r="188" spans="1:21" ht="21">
      <c r="A188" s="182" t="s">
        <v>251</v>
      </c>
      <c r="B188" s="176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8"/>
      <c r="Q188" s="179"/>
      <c r="R188" s="179"/>
      <c r="S188" s="179"/>
      <c r="T188" s="179"/>
      <c r="U188" s="179"/>
    </row>
    <row r="189" spans="1:21" ht="21">
      <c r="A189" s="183" t="s">
        <v>193</v>
      </c>
      <c r="B189" s="176">
        <v>60</v>
      </c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8"/>
      <c r="Q189" s="179"/>
      <c r="R189" s="179"/>
      <c r="S189" s="179"/>
      <c r="T189" s="179"/>
      <c r="U189" s="179"/>
    </row>
    <row r="190" spans="1:21" ht="21">
      <c r="A190" s="182" t="s">
        <v>234</v>
      </c>
      <c r="B190" s="176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8"/>
      <c r="Q190" s="179"/>
      <c r="R190" s="179"/>
      <c r="S190" s="179"/>
      <c r="T190" s="179"/>
      <c r="U190" s="179"/>
    </row>
    <row r="191" spans="1:21" ht="21">
      <c r="A191" s="182" t="s">
        <v>252</v>
      </c>
      <c r="B191" s="176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8"/>
      <c r="Q191" s="179"/>
      <c r="R191" s="179"/>
      <c r="S191" s="179"/>
      <c r="T191" s="179"/>
      <c r="U191" s="179"/>
    </row>
    <row r="192" spans="1:21" ht="21">
      <c r="A192" s="183" t="s">
        <v>195</v>
      </c>
      <c r="B192" s="176">
        <v>60</v>
      </c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8">
        <v>0.55</v>
      </c>
      <c r="Q192" s="179"/>
      <c r="R192" s="179"/>
      <c r="S192" s="179"/>
      <c r="T192" s="179"/>
      <c r="U192" s="179"/>
    </row>
    <row r="193" spans="1:21" ht="21">
      <c r="A193" s="182" t="s">
        <v>234</v>
      </c>
      <c r="B193" s="176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8"/>
      <c r="Q193" s="179"/>
      <c r="R193" s="179"/>
      <c r="S193" s="179"/>
      <c r="T193" s="179"/>
      <c r="U193" s="179"/>
    </row>
    <row r="194" spans="1:21" ht="21" customHeight="1">
      <c r="A194" s="27" t="s">
        <v>232</v>
      </c>
      <c r="B194" s="176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8"/>
      <c r="Q194" s="179"/>
      <c r="R194" s="179"/>
      <c r="S194" s="179"/>
      <c r="T194" s="179"/>
      <c r="U194" s="179"/>
    </row>
    <row r="195" spans="1:21" ht="21">
      <c r="A195" s="27" t="s">
        <v>253</v>
      </c>
      <c r="B195" s="176"/>
      <c r="C195" s="177"/>
      <c r="D195" s="177"/>
      <c r="E195" s="177"/>
      <c r="F195" s="177">
        <v>0</v>
      </c>
      <c r="G195" s="177">
        <v>0</v>
      </c>
      <c r="H195" s="177">
        <v>8</v>
      </c>
      <c r="I195" s="177">
        <v>15</v>
      </c>
      <c r="J195" s="177">
        <v>9</v>
      </c>
      <c r="K195" s="177">
        <v>3</v>
      </c>
      <c r="L195" s="177">
        <v>0</v>
      </c>
      <c r="M195" s="177">
        <v>0</v>
      </c>
      <c r="N195" s="177">
        <v>17</v>
      </c>
      <c r="O195" s="177">
        <v>18</v>
      </c>
      <c r="P195" s="178"/>
      <c r="Q195" s="179"/>
      <c r="R195" s="179"/>
      <c r="S195" s="179"/>
      <c r="T195" s="179"/>
      <c r="U195" s="179"/>
    </row>
    <row r="196" spans="1:21" ht="21">
      <c r="A196" s="183" t="s">
        <v>197</v>
      </c>
      <c r="B196" s="176">
        <v>60</v>
      </c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8"/>
      <c r="Q196" s="179"/>
      <c r="R196" s="179"/>
      <c r="S196" s="179"/>
      <c r="T196" s="179"/>
      <c r="U196" s="179"/>
    </row>
    <row r="197" spans="1:21" ht="21">
      <c r="A197" s="182" t="s">
        <v>254</v>
      </c>
      <c r="B197" s="176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8"/>
      <c r="Q197" s="179"/>
      <c r="R197" s="179"/>
      <c r="S197" s="179"/>
      <c r="T197" s="179"/>
      <c r="U197" s="179"/>
    </row>
    <row r="198" spans="1:21" ht="21">
      <c r="A198" s="182" t="s">
        <v>240</v>
      </c>
      <c r="B198" s="176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8"/>
      <c r="Q198" s="179"/>
      <c r="R198" s="179"/>
      <c r="S198" s="179"/>
      <c r="T198" s="179"/>
      <c r="U198" s="179"/>
    </row>
    <row r="199" spans="1:21" ht="21">
      <c r="A199" s="182" t="s">
        <v>255</v>
      </c>
      <c r="B199" s="176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8"/>
      <c r="Q199" s="179"/>
      <c r="R199" s="179"/>
      <c r="S199" s="179"/>
      <c r="T199" s="179"/>
      <c r="U199" s="179"/>
    </row>
    <row r="200" spans="1:21" ht="21">
      <c r="A200" s="182" t="s">
        <v>256</v>
      </c>
      <c r="B200" s="176"/>
      <c r="C200" s="177"/>
      <c r="D200" s="177"/>
      <c r="E200" s="177"/>
      <c r="F200" s="177">
        <v>0</v>
      </c>
      <c r="G200" s="177">
        <v>0</v>
      </c>
      <c r="H200" s="177">
        <v>6</v>
      </c>
      <c r="I200" s="177">
        <v>15</v>
      </c>
      <c r="J200" s="177">
        <v>0</v>
      </c>
      <c r="K200" s="177">
        <v>12</v>
      </c>
      <c r="L200" s="177">
        <v>0</v>
      </c>
      <c r="M200" s="177">
        <v>0</v>
      </c>
      <c r="N200" s="177">
        <v>6</v>
      </c>
      <c r="O200" s="177">
        <v>27</v>
      </c>
      <c r="P200" s="178"/>
      <c r="Q200" s="179"/>
      <c r="R200" s="179"/>
      <c r="S200" s="179"/>
      <c r="T200" s="179"/>
      <c r="U200" s="179"/>
    </row>
    <row r="201" spans="1:21" ht="21">
      <c r="A201" s="182"/>
      <c r="B201" s="176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8"/>
      <c r="Q201" s="179"/>
      <c r="R201" s="179"/>
      <c r="S201" s="179"/>
      <c r="T201" s="179"/>
      <c r="U201" s="179"/>
    </row>
    <row r="202" spans="1:21" ht="21">
      <c r="A202" s="175" t="s">
        <v>31</v>
      </c>
      <c r="B202" s="176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8"/>
      <c r="Q202" s="179"/>
      <c r="R202" s="179"/>
      <c r="S202" s="179"/>
      <c r="T202" s="179"/>
      <c r="U202" s="179"/>
    </row>
    <row r="203" spans="1:21" ht="21">
      <c r="A203" s="181" t="s">
        <v>149</v>
      </c>
      <c r="B203" s="176">
        <v>100</v>
      </c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8"/>
      <c r="Q203" s="179"/>
      <c r="R203" s="179"/>
      <c r="S203" s="179"/>
      <c r="T203" s="179"/>
      <c r="U203" s="179"/>
    </row>
    <row r="204" spans="1:21" ht="21">
      <c r="A204" s="27" t="s">
        <v>257</v>
      </c>
      <c r="B204" s="176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8"/>
      <c r="Q204" s="179"/>
      <c r="R204" s="179"/>
      <c r="S204" s="179"/>
      <c r="T204" s="179"/>
      <c r="U204" s="179"/>
    </row>
    <row r="205" spans="1:21" ht="21">
      <c r="A205" s="27" t="s">
        <v>258</v>
      </c>
      <c r="B205" s="176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8"/>
      <c r="Q205" s="179"/>
      <c r="R205" s="179"/>
      <c r="S205" s="179"/>
      <c r="T205" s="179"/>
      <c r="U205" s="179"/>
    </row>
    <row r="206" spans="1:21" ht="21">
      <c r="A206" s="27" t="s">
        <v>259</v>
      </c>
      <c r="B206" s="176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8"/>
      <c r="Q206" s="179"/>
      <c r="R206" s="179"/>
      <c r="S206" s="179"/>
      <c r="T206" s="179"/>
      <c r="U206" s="179"/>
    </row>
    <row r="207" spans="1:21" ht="42">
      <c r="A207" s="27" t="s">
        <v>260</v>
      </c>
      <c r="B207" s="176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8"/>
      <c r="Q207" s="179"/>
      <c r="R207" s="179"/>
      <c r="S207" s="179"/>
      <c r="T207" s="179"/>
      <c r="U207" s="179"/>
    </row>
    <row r="208" spans="1:21" ht="21">
      <c r="A208" s="21" t="s">
        <v>153</v>
      </c>
      <c r="B208" s="176">
        <v>100</v>
      </c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8"/>
      <c r="Q208" s="179"/>
      <c r="R208" s="179"/>
      <c r="S208" s="179"/>
      <c r="T208" s="179"/>
      <c r="U208" s="179"/>
    </row>
    <row r="209" spans="1:21" ht="21">
      <c r="A209" s="27" t="s">
        <v>261</v>
      </c>
      <c r="B209" s="176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8"/>
      <c r="Q209" s="179"/>
      <c r="R209" s="179"/>
      <c r="S209" s="179"/>
      <c r="T209" s="179"/>
      <c r="U209" s="179"/>
    </row>
    <row r="210" spans="1:21" ht="21">
      <c r="A210" s="27" t="s">
        <v>258</v>
      </c>
      <c r="B210" s="176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8"/>
      <c r="Q210" s="179"/>
      <c r="R210" s="179"/>
      <c r="S210" s="179"/>
      <c r="T210" s="179"/>
      <c r="U210" s="179"/>
    </row>
    <row r="211" spans="1:21" ht="21">
      <c r="A211" s="27" t="s">
        <v>262</v>
      </c>
      <c r="B211" s="176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8"/>
      <c r="Q211" s="179"/>
      <c r="R211" s="179"/>
      <c r="S211" s="179"/>
      <c r="T211" s="179"/>
      <c r="U211" s="179"/>
    </row>
    <row r="212" spans="1:21" ht="21">
      <c r="A212" s="27" t="s">
        <v>263</v>
      </c>
      <c r="B212" s="176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8"/>
      <c r="Q212" s="179"/>
      <c r="R212" s="179"/>
      <c r="S212" s="179"/>
      <c r="T212" s="179"/>
      <c r="U212" s="179"/>
    </row>
    <row r="213" spans="1:21" ht="21">
      <c r="A213" s="21" t="s">
        <v>157</v>
      </c>
      <c r="B213" s="176">
        <v>100</v>
      </c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8"/>
      <c r="Q213" s="179"/>
      <c r="R213" s="179"/>
      <c r="S213" s="179"/>
      <c r="T213" s="179"/>
      <c r="U213" s="179"/>
    </row>
    <row r="214" spans="1:21" ht="21">
      <c r="A214" s="27"/>
      <c r="B214" s="176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8"/>
      <c r="Q214" s="179"/>
      <c r="R214" s="179"/>
      <c r="S214" s="179"/>
      <c r="T214" s="179"/>
      <c r="U214" s="179"/>
    </row>
    <row r="215" spans="1:21" ht="21">
      <c r="A215" s="27"/>
      <c r="B215" s="176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8"/>
      <c r="Q215" s="179"/>
      <c r="R215" s="179"/>
      <c r="S215" s="179"/>
      <c r="T215" s="179"/>
      <c r="U215" s="179"/>
    </row>
    <row r="216" spans="1:21" ht="21">
      <c r="A216" s="27"/>
      <c r="B216" s="176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8"/>
      <c r="Q216" s="179"/>
      <c r="R216" s="179"/>
      <c r="S216" s="179"/>
      <c r="T216" s="179"/>
      <c r="U216" s="179"/>
    </row>
    <row r="217" spans="1:21" ht="21">
      <c r="A217" s="27"/>
      <c r="B217" s="176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8"/>
      <c r="Q217" s="179"/>
      <c r="R217" s="179"/>
      <c r="S217" s="179"/>
      <c r="T217" s="179"/>
      <c r="U217" s="179"/>
    </row>
    <row r="218" spans="1:21" ht="21">
      <c r="A218" s="21" t="s">
        <v>162</v>
      </c>
      <c r="B218" s="176">
        <v>100</v>
      </c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8"/>
      <c r="Q218" s="179"/>
      <c r="R218" s="179"/>
      <c r="S218" s="179"/>
      <c r="T218" s="179"/>
      <c r="U218" s="179"/>
    </row>
    <row r="219" spans="1:21" ht="21">
      <c r="A219" s="27" t="s">
        <v>264</v>
      </c>
      <c r="B219" s="176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8"/>
      <c r="Q219" s="179"/>
      <c r="R219" s="179"/>
      <c r="S219" s="179"/>
      <c r="T219" s="179"/>
      <c r="U219" s="179"/>
    </row>
    <row r="220" spans="1:21" ht="21">
      <c r="A220" s="27" t="s">
        <v>265</v>
      </c>
      <c r="B220" s="176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8"/>
      <c r="Q220" s="179"/>
      <c r="R220" s="179"/>
      <c r="S220" s="179"/>
      <c r="T220" s="179"/>
      <c r="U220" s="179"/>
    </row>
    <row r="221" spans="1:21" ht="21">
      <c r="A221" s="27" t="s">
        <v>266</v>
      </c>
      <c r="B221" s="176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8"/>
      <c r="Q221" s="179"/>
      <c r="R221" s="179"/>
      <c r="S221" s="179"/>
      <c r="T221" s="179"/>
      <c r="U221" s="179"/>
    </row>
    <row r="222" spans="1:21" ht="21">
      <c r="A222" s="21" t="s">
        <v>166</v>
      </c>
      <c r="B222" s="176">
        <v>100</v>
      </c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8"/>
      <c r="Q222" s="179"/>
      <c r="R222" s="179"/>
      <c r="S222" s="179"/>
      <c r="T222" s="179"/>
      <c r="U222" s="179"/>
    </row>
    <row r="223" spans="1:21" ht="21">
      <c r="A223" s="27" t="s">
        <v>267</v>
      </c>
      <c r="B223" s="176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8"/>
      <c r="Q223" s="179"/>
      <c r="R223" s="179"/>
      <c r="S223" s="179"/>
      <c r="T223" s="179"/>
      <c r="U223" s="179"/>
    </row>
    <row r="224" spans="1:21" ht="21">
      <c r="A224" s="21" t="s">
        <v>268</v>
      </c>
      <c r="B224" s="176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8"/>
      <c r="Q224" s="179"/>
      <c r="R224" s="179"/>
      <c r="S224" s="179"/>
      <c r="T224" s="179"/>
      <c r="U224" s="179"/>
    </row>
    <row r="225" spans="1:21" ht="21">
      <c r="A225" s="27" t="s">
        <v>266</v>
      </c>
      <c r="B225" s="176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8"/>
      <c r="Q225" s="179"/>
      <c r="R225" s="179"/>
      <c r="S225" s="179"/>
      <c r="T225" s="179"/>
      <c r="U225" s="179"/>
    </row>
    <row r="226" spans="1:21" ht="21">
      <c r="A226" s="21" t="s">
        <v>171</v>
      </c>
      <c r="B226" s="176">
        <v>100</v>
      </c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8"/>
      <c r="Q226" s="179"/>
      <c r="R226" s="179"/>
      <c r="S226" s="179"/>
      <c r="T226" s="179"/>
      <c r="U226" s="179"/>
    </row>
    <row r="227" spans="1:21" ht="21">
      <c r="A227" s="21" t="s">
        <v>269</v>
      </c>
      <c r="B227" s="176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8"/>
      <c r="Q227" s="179"/>
      <c r="R227" s="179"/>
      <c r="S227" s="179"/>
      <c r="T227" s="179"/>
      <c r="U227" s="179"/>
    </row>
    <row r="228" spans="1:21" ht="21">
      <c r="A228" s="21" t="s">
        <v>270</v>
      </c>
      <c r="B228" s="176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8"/>
      <c r="Q228" s="179"/>
      <c r="R228" s="179"/>
      <c r="S228" s="179"/>
      <c r="T228" s="179"/>
      <c r="U228" s="179"/>
    </row>
    <row r="229" spans="1:21" ht="21">
      <c r="A229" s="27" t="s">
        <v>271</v>
      </c>
      <c r="B229" s="176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8"/>
      <c r="Q229" s="179"/>
      <c r="R229" s="179"/>
      <c r="S229" s="179"/>
      <c r="T229" s="179"/>
      <c r="U229" s="179"/>
    </row>
    <row r="230" spans="1:21" ht="21">
      <c r="A230" s="21" t="s">
        <v>175</v>
      </c>
      <c r="B230" s="176">
        <v>100</v>
      </c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8"/>
      <c r="Q230" s="179"/>
      <c r="R230" s="179"/>
      <c r="S230" s="179"/>
      <c r="T230" s="179"/>
      <c r="U230" s="179"/>
    </row>
    <row r="231" spans="1:21" ht="21">
      <c r="A231" s="27" t="s">
        <v>267</v>
      </c>
      <c r="B231" s="176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8"/>
      <c r="Q231" s="179"/>
      <c r="R231" s="179"/>
      <c r="S231" s="179"/>
      <c r="T231" s="179"/>
      <c r="U231" s="179"/>
    </row>
    <row r="232" spans="1:21" ht="21">
      <c r="A232" s="27" t="s">
        <v>272</v>
      </c>
      <c r="B232" s="176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8"/>
      <c r="Q232" s="179"/>
      <c r="R232" s="179"/>
      <c r="S232" s="179"/>
      <c r="T232" s="179"/>
      <c r="U232" s="179"/>
    </row>
    <row r="233" spans="1:21" ht="21">
      <c r="A233" s="27" t="s">
        <v>156</v>
      </c>
      <c r="B233" s="176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8"/>
      <c r="Q233" s="179"/>
      <c r="R233" s="179"/>
      <c r="S233" s="179"/>
      <c r="T233" s="179"/>
      <c r="U233" s="179"/>
    </row>
    <row r="234" spans="1:21" ht="21">
      <c r="A234" s="27" t="s">
        <v>263</v>
      </c>
      <c r="B234" s="176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8"/>
      <c r="Q234" s="179"/>
      <c r="R234" s="179"/>
      <c r="S234" s="179"/>
      <c r="T234" s="179"/>
      <c r="U234" s="179"/>
    </row>
    <row r="235" spans="1:21" ht="21">
      <c r="A235" s="21" t="s">
        <v>178</v>
      </c>
      <c r="B235" s="176">
        <v>100</v>
      </c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8"/>
      <c r="Q235" s="179"/>
      <c r="R235" s="179"/>
      <c r="S235" s="179"/>
      <c r="T235" s="179"/>
      <c r="U235" s="179"/>
    </row>
    <row r="236" spans="1:21" ht="21">
      <c r="A236" s="27" t="s">
        <v>273</v>
      </c>
      <c r="B236" s="176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8"/>
      <c r="Q236" s="179"/>
      <c r="R236" s="179"/>
      <c r="S236" s="179"/>
      <c r="T236" s="179"/>
      <c r="U236" s="179"/>
    </row>
    <row r="237" spans="1:21" ht="21">
      <c r="A237" s="27" t="s">
        <v>274</v>
      </c>
      <c r="B237" s="176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8"/>
      <c r="Q237" s="179"/>
      <c r="R237" s="179"/>
      <c r="S237" s="179"/>
      <c r="T237" s="179"/>
      <c r="U237" s="179"/>
    </row>
    <row r="238" spans="1:21" ht="21">
      <c r="A238" s="27" t="s">
        <v>275</v>
      </c>
      <c r="B238" s="176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8"/>
      <c r="Q238" s="179"/>
      <c r="R238" s="179"/>
      <c r="S238" s="179"/>
      <c r="T238" s="179"/>
      <c r="U238" s="179"/>
    </row>
    <row r="239" spans="1:21" ht="21">
      <c r="A239" s="21" t="s">
        <v>181</v>
      </c>
      <c r="B239" s="176">
        <v>100</v>
      </c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8"/>
      <c r="Q239" s="179"/>
      <c r="R239" s="179"/>
      <c r="S239" s="179"/>
      <c r="T239" s="179"/>
      <c r="U239" s="179"/>
    </row>
    <row r="240" spans="1:21" ht="21">
      <c r="A240" s="27" t="s">
        <v>273</v>
      </c>
      <c r="B240" s="176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8"/>
      <c r="Q240" s="179"/>
      <c r="R240" s="179"/>
      <c r="S240" s="179"/>
      <c r="T240" s="179"/>
      <c r="U240" s="179"/>
    </row>
    <row r="241" spans="1:21" ht="21">
      <c r="A241" s="27" t="s">
        <v>276</v>
      </c>
      <c r="B241" s="176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8"/>
      <c r="Q241" s="179"/>
      <c r="R241" s="179"/>
      <c r="S241" s="179"/>
      <c r="T241" s="179"/>
      <c r="U241" s="179"/>
    </row>
    <row r="242" spans="1:21" ht="21">
      <c r="A242" s="27" t="s">
        <v>271</v>
      </c>
      <c r="B242" s="176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8"/>
      <c r="Q242" s="179"/>
      <c r="R242" s="179"/>
      <c r="S242" s="179"/>
      <c r="T242" s="179"/>
      <c r="U242" s="179"/>
    </row>
    <row r="243" spans="1:21" ht="21">
      <c r="A243" s="21" t="s">
        <v>183</v>
      </c>
      <c r="B243" s="176">
        <v>100</v>
      </c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8"/>
      <c r="Q243" s="179"/>
      <c r="R243" s="179"/>
      <c r="S243" s="179"/>
      <c r="T243" s="179"/>
      <c r="U243" s="179"/>
    </row>
    <row r="244" spans="1:21" ht="21">
      <c r="A244" s="27" t="s">
        <v>179</v>
      </c>
      <c r="B244" s="176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8"/>
      <c r="Q244" s="179"/>
      <c r="R244" s="179"/>
      <c r="S244" s="179"/>
      <c r="T244" s="179"/>
      <c r="U244" s="179"/>
    </row>
    <row r="245" spans="1:21" ht="21">
      <c r="A245" s="27" t="s">
        <v>184</v>
      </c>
      <c r="B245" s="176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8"/>
      <c r="Q245" s="179"/>
      <c r="R245" s="179"/>
      <c r="S245" s="179"/>
      <c r="T245" s="179"/>
      <c r="U245" s="179"/>
    </row>
    <row r="246" spans="1:21" ht="21">
      <c r="A246" s="27" t="s">
        <v>185</v>
      </c>
      <c r="B246" s="176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8"/>
      <c r="Q246" s="179"/>
      <c r="R246" s="179"/>
      <c r="S246" s="179"/>
      <c r="T246" s="179"/>
      <c r="U246" s="179"/>
    </row>
    <row r="247" spans="1:21" ht="21">
      <c r="A247" s="21" t="s">
        <v>186</v>
      </c>
      <c r="B247" s="176">
        <v>100</v>
      </c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8"/>
      <c r="Q247" s="179"/>
      <c r="R247" s="179"/>
      <c r="S247" s="179"/>
      <c r="T247" s="179"/>
      <c r="U247" s="179"/>
    </row>
    <row r="248" spans="1:21" ht="21">
      <c r="A248" s="27" t="s">
        <v>277</v>
      </c>
      <c r="B248" s="176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8"/>
      <c r="Q248" s="179"/>
      <c r="R248" s="179"/>
      <c r="S248" s="179"/>
      <c r="T248" s="179"/>
      <c r="U248" s="179"/>
    </row>
    <row r="249" spans="1:21" ht="21">
      <c r="A249" s="27" t="s">
        <v>278</v>
      </c>
      <c r="B249" s="176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8"/>
      <c r="Q249" s="179"/>
      <c r="R249" s="179"/>
      <c r="S249" s="179"/>
      <c r="T249" s="179"/>
      <c r="U249" s="179"/>
    </row>
    <row r="250" spans="1:21" ht="21">
      <c r="A250" s="27" t="s">
        <v>279</v>
      </c>
      <c r="B250" s="176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8"/>
      <c r="Q250" s="179"/>
      <c r="R250" s="179"/>
      <c r="S250" s="179"/>
      <c r="T250" s="179"/>
      <c r="U250" s="179"/>
    </row>
    <row r="251" spans="1:21" ht="21">
      <c r="A251" s="21" t="s">
        <v>188</v>
      </c>
      <c r="B251" s="176">
        <v>100</v>
      </c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8">
        <v>0.3</v>
      </c>
      <c r="Q251" s="179"/>
      <c r="R251" s="179"/>
      <c r="S251" s="179"/>
      <c r="T251" s="179"/>
      <c r="U251" s="179"/>
    </row>
    <row r="252" spans="1:21" ht="21">
      <c r="A252" s="27" t="s">
        <v>273</v>
      </c>
      <c r="B252" s="176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8"/>
      <c r="Q252" s="179"/>
      <c r="R252" s="179"/>
      <c r="S252" s="179"/>
      <c r="T252" s="179"/>
      <c r="U252" s="179"/>
    </row>
    <row r="253" spans="1:21" ht="21">
      <c r="A253" s="182" t="s">
        <v>276</v>
      </c>
      <c r="B253" s="176"/>
      <c r="C253" s="177"/>
      <c r="D253" s="177"/>
      <c r="E253" s="177"/>
      <c r="F253" s="177">
        <v>3</v>
      </c>
      <c r="G253" s="177">
        <v>4</v>
      </c>
      <c r="H253" s="177">
        <v>5</v>
      </c>
      <c r="I253" s="177">
        <v>9</v>
      </c>
      <c r="J253" s="177">
        <v>2</v>
      </c>
      <c r="K253" s="177">
        <v>7</v>
      </c>
      <c r="L253" s="177">
        <v>0</v>
      </c>
      <c r="M253" s="177">
        <v>0</v>
      </c>
      <c r="N253" s="177">
        <v>10</v>
      </c>
      <c r="O253" s="177">
        <v>20</v>
      </c>
      <c r="P253" s="178"/>
      <c r="Q253" s="179"/>
      <c r="R253" s="179"/>
      <c r="S253" s="179"/>
      <c r="T253" s="179"/>
      <c r="U253" s="179"/>
    </row>
    <row r="254" spans="1:21" ht="21">
      <c r="A254" s="182" t="s">
        <v>271</v>
      </c>
      <c r="B254" s="176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8"/>
      <c r="Q254" s="179"/>
      <c r="R254" s="179"/>
      <c r="S254" s="179"/>
      <c r="T254" s="179"/>
      <c r="U254" s="179"/>
    </row>
    <row r="255" spans="1:21" ht="21">
      <c r="A255" s="183" t="s">
        <v>190</v>
      </c>
      <c r="B255" s="176">
        <v>100</v>
      </c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8"/>
      <c r="Q255" s="179"/>
      <c r="R255" s="179"/>
      <c r="S255" s="179"/>
      <c r="T255" s="179"/>
      <c r="U255" s="179"/>
    </row>
    <row r="256" spans="1:21" ht="21">
      <c r="A256" s="182" t="s">
        <v>280</v>
      </c>
      <c r="B256" s="176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8"/>
      <c r="Q256" s="179"/>
      <c r="R256" s="179"/>
      <c r="S256" s="179"/>
      <c r="T256" s="179"/>
      <c r="U256" s="179"/>
    </row>
    <row r="257" spans="1:21" ht="21">
      <c r="A257" s="182" t="s">
        <v>276</v>
      </c>
      <c r="B257" s="176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8"/>
      <c r="Q257" s="179"/>
      <c r="R257" s="179"/>
      <c r="S257" s="179"/>
      <c r="T257" s="179"/>
      <c r="U257" s="179"/>
    </row>
    <row r="258" spans="1:21" ht="21">
      <c r="A258" s="182" t="s">
        <v>271</v>
      </c>
      <c r="B258" s="176"/>
      <c r="C258" s="177"/>
      <c r="D258" s="177"/>
      <c r="E258" s="177"/>
      <c r="F258" s="177">
        <v>0</v>
      </c>
      <c r="G258" s="177">
        <v>0</v>
      </c>
      <c r="H258" s="177">
        <v>1</v>
      </c>
      <c r="I258" s="177">
        <v>10</v>
      </c>
      <c r="J258" s="177">
        <v>5</v>
      </c>
      <c r="K258" s="177">
        <v>14</v>
      </c>
      <c r="L258" s="177">
        <v>0</v>
      </c>
      <c r="M258" s="177">
        <v>0</v>
      </c>
      <c r="N258" s="177">
        <v>6</v>
      </c>
      <c r="O258" s="177">
        <v>24</v>
      </c>
      <c r="P258" s="178"/>
      <c r="Q258" s="179"/>
      <c r="R258" s="179"/>
      <c r="S258" s="179"/>
      <c r="T258" s="179"/>
      <c r="U258" s="179"/>
    </row>
    <row r="259" spans="1:21" ht="21">
      <c r="A259" s="183" t="s">
        <v>193</v>
      </c>
      <c r="B259" s="176">
        <v>100</v>
      </c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8"/>
      <c r="Q259" s="179"/>
      <c r="R259" s="179"/>
      <c r="S259" s="179"/>
      <c r="T259" s="179"/>
      <c r="U259" s="179"/>
    </row>
    <row r="260" spans="1:21" ht="21">
      <c r="A260" s="182" t="s">
        <v>273</v>
      </c>
      <c r="B260" s="176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8"/>
      <c r="Q260" s="179"/>
      <c r="R260" s="179"/>
      <c r="S260" s="179"/>
      <c r="T260" s="179"/>
      <c r="U260" s="179"/>
    </row>
    <row r="261" spans="1:21" ht="21">
      <c r="A261" s="182" t="s">
        <v>187</v>
      </c>
      <c r="B261" s="176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8"/>
      <c r="Q261" s="179"/>
      <c r="R261" s="179"/>
      <c r="S261" s="179"/>
      <c r="T261" s="179"/>
      <c r="U261" s="179"/>
    </row>
    <row r="262" spans="1:21" ht="21">
      <c r="A262" s="182" t="s">
        <v>281</v>
      </c>
      <c r="B262" s="176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8"/>
      <c r="Q262" s="179"/>
      <c r="R262" s="179"/>
      <c r="S262" s="179"/>
      <c r="T262" s="179"/>
      <c r="U262" s="179"/>
    </row>
    <row r="263" spans="1:21" ht="21">
      <c r="A263" s="183" t="s">
        <v>195</v>
      </c>
      <c r="B263" s="176">
        <v>100</v>
      </c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8"/>
      <c r="Q263" s="179"/>
      <c r="R263" s="179"/>
      <c r="S263" s="179"/>
      <c r="T263" s="179"/>
      <c r="U263" s="179"/>
    </row>
    <row r="264" spans="1:21" ht="21">
      <c r="A264" s="182" t="s">
        <v>267</v>
      </c>
      <c r="B264" s="176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8"/>
      <c r="Q264" s="179"/>
      <c r="R264" s="179"/>
      <c r="S264" s="179"/>
      <c r="T264" s="179"/>
      <c r="U264" s="179"/>
    </row>
    <row r="265" spans="1:21" ht="21">
      <c r="A265" s="182" t="s">
        <v>276</v>
      </c>
      <c r="B265" s="176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8"/>
      <c r="Q265" s="179"/>
      <c r="R265" s="179"/>
      <c r="S265" s="179"/>
      <c r="T265" s="179"/>
      <c r="U265" s="179"/>
    </row>
    <row r="266" spans="1:21" ht="21">
      <c r="A266" s="182" t="s">
        <v>266</v>
      </c>
      <c r="B266" s="176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8">
        <v>0.35</v>
      </c>
      <c r="Q266" s="179"/>
      <c r="R266" s="179"/>
      <c r="S266" s="179"/>
      <c r="T266" s="179"/>
      <c r="U266" s="179"/>
    </row>
    <row r="267" spans="1:21" ht="21">
      <c r="A267" s="183" t="s">
        <v>197</v>
      </c>
      <c r="B267" s="176">
        <v>100</v>
      </c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8"/>
      <c r="Q267" s="179"/>
      <c r="R267" s="179"/>
      <c r="S267" s="179"/>
      <c r="T267" s="179"/>
      <c r="U267" s="179"/>
    </row>
    <row r="268" spans="1:21" ht="21">
      <c r="A268" s="182" t="s">
        <v>267</v>
      </c>
      <c r="B268" s="176"/>
      <c r="C268" s="177"/>
      <c r="D268" s="177"/>
      <c r="E268" s="177"/>
      <c r="F268" s="177">
        <v>0</v>
      </c>
      <c r="G268" s="177">
        <v>0</v>
      </c>
      <c r="H268" s="177">
        <v>8</v>
      </c>
      <c r="I268" s="177">
        <v>13</v>
      </c>
      <c r="J268" s="177">
        <v>2</v>
      </c>
      <c r="K268" s="177">
        <v>12</v>
      </c>
      <c r="L268" s="177">
        <v>0</v>
      </c>
      <c r="M268" s="177">
        <v>0</v>
      </c>
      <c r="N268" s="177">
        <v>10</v>
      </c>
      <c r="O268" s="177">
        <v>25</v>
      </c>
      <c r="P268" s="178"/>
      <c r="Q268" s="179"/>
      <c r="R268" s="179"/>
      <c r="S268" s="179"/>
      <c r="T268" s="179"/>
      <c r="U268" s="179"/>
    </row>
    <row r="269" spans="1:21" ht="21">
      <c r="A269" s="182" t="s">
        <v>276</v>
      </c>
      <c r="B269" s="176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8"/>
      <c r="Q269" s="179"/>
      <c r="R269" s="179"/>
      <c r="S269" s="179"/>
      <c r="T269" s="179"/>
      <c r="U269" s="179"/>
    </row>
    <row r="270" spans="1:21" ht="21">
      <c r="A270" s="182" t="s">
        <v>266</v>
      </c>
      <c r="B270" s="176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8"/>
      <c r="Q270" s="179"/>
      <c r="R270" s="179"/>
      <c r="S270" s="179"/>
      <c r="T270" s="179"/>
      <c r="U270" s="179"/>
    </row>
    <row r="271" spans="1:21" ht="21">
      <c r="A271" s="182"/>
      <c r="B271" s="176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8"/>
      <c r="Q271" s="179"/>
      <c r="R271" s="179"/>
      <c r="S271" s="179"/>
      <c r="T271" s="179"/>
      <c r="U271" s="179"/>
    </row>
    <row r="272" spans="1:21" ht="21">
      <c r="A272" s="175" t="s">
        <v>32</v>
      </c>
      <c r="B272" s="176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8"/>
      <c r="Q272" s="179"/>
      <c r="R272" s="179"/>
      <c r="S272" s="179"/>
      <c r="T272" s="179"/>
      <c r="U272" s="179"/>
    </row>
    <row r="273" spans="1:21" ht="21">
      <c r="A273" s="175" t="s">
        <v>33</v>
      </c>
      <c r="B273" s="176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8"/>
      <c r="Q273" s="179"/>
      <c r="R273" s="179"/>
      <c r="S273" s="179"/>
      <c r="T273" s="179"/>
      <c r="U273" s="179"/>
    </row>
    <row r="274" spans="1:21" ht="42">
      <c r="A274" s="191" t="s">
        <v>35</v>
      </c>
      <c r="B274" s="192"/>
      <c r="C274" s="193"/>
      <c r="D274" s="193"/>
      <c r="E274" s="193"/>
      <c r="F274" s="193"/>
      <c r="G274" s="193"/>
      <c r="H274" s="193"/>
      <c r="I274" s="193"/>
      <c r="J274" s="193"/>
      <c r="K274" s="193"/>
      <c r="L274" s="193"/>
      <c r="M274" s="193"/>
      <c r="N274" s="193"/>
      <c r="O274" s="194"/>
      <c r="P274" s="195"/>
      <c r="Q274" s="196"/>
      <c r="R274" s="196"/>
      <c r="S274" s="196"/>
      <c r="T274" s="196"/>
      <c r="U274" s="196"/>
    </row>
    <row r="275" spans="1:21" ht="21">
      <c r="A275" s="175" t="s">
        <v>36</v>
      </c>
      <c r="B275" s="176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8"/>
      <c r="Q275" s="179"/>
      <c r="R275" s="179"/>
      <c r="S275" s="179"/>
      <c r="T275" s="179"/>
      <c r="U275" s="179"/>
    </row>
    <row r="276" spans="1:21" ht="21">
      <c r="A276" s="175" t="s">
        <v>37</v>
      </c>
      <c r="B276" s="176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8"/>
      <c r="Q276" s="179"/>
      <c r="R276" s="179"/>
      <c r="S276" s="179"/>
      <c r="T276" s="179"/>
      <c r="U276" s="179"/>
    </row>
    <row r="277" spans="1:21" ht="21">
      <c r="A277" s="175" t="s">
        <v>38</v>
      </c>
      <c r="B277" s="176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8"/>
      <c r="Q277" s="179"/>
      <c r="R277" s="179"/>
      <c r="S277" s="179"/>
      <c r="T277" s="179"/>
      <c r="U277" s="179"/>
    </row>
    <row r="278" spans="1:21" ht="21">
      <c r="A278" s="175" t="s">
        <v>39</v>
      </c>
      <c r="B278" s="176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8"/>
      <c r="Q278" s="179"/>
      <c r="R278" s="179"/>
      <c r="S278" s="179"/>
      <c r="T278" s="179"/>
      <c r="U278" s="179"/>
    </row>
    <row r="279" spans="1:21" ht="42">
      <c r="A279" s="191" t="s">
        <v>40</v>
      </c>
      <c r="B279" s="192"/>
      <c r="C279" s="193"/>
      <c r="D279" s="193"/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4"/>
      <c r="P279" s="195"/>
      <c r="Q279" s="196"/>
      <c r="R279" s="196"/>
      <c r="S279" s="196"/>
      <c r="T279" s="196"/>
      <c r="U279" s="196"/>
    </row>
    <row r="280" spans="1:21" ht="21">
      <c r="A280" s="183" t="s">
        <v>41</v>
      </c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8"/>
      <c r="Q280" s="179"/>
      <c r="R280" s="179"/>
      <c r="S280" s="179"/>
      <c r="T280" s="179"/>
      <c r="U280" s="179"/>
    </row>
    <row r="281" spans="1:21" ht="21">
      <c r="A281" s="175" t="s">
        <v>42</v>
      </c>
      <c r="B281" s="176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8"/>
      <c r="Q281" s="179"/>
      <c r="R281" s="179"/>
      <c r="S281" s="179"/>
      <c r="T281" s="179"/>
      <c r="U281" s="179"/>
    </row>
    <row r="282" spans="1:21" ht="21">
      <c r="A282" s="175" t="s">
        <v>43</v>
      </c>
      <c r="B282" s="166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8"/>
      <c r="Q282" s="179"/>
      <c r="R282" s="179"/>
      <c r="S282" s="179"/>
      <c r="T282" s="179"/>
      <c r="U282" s="179"/>
    </row>
    <row r="283" spans="1:21" ht="21">
      <c r="A283" s="175" t="s">
        <v>44</v>
      </c>
      <c r="B283" s="176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8"/>
      <c r="Q283" s="179"/>
      <c r="R283" s="179"/>
      <c r="S283" s="179"/>
      <c r="T283" s="179"/>
      <c r="U283" s="179"/>
    </row>
    <row r="284" spans="1:21" ht="21">
      <c r="A284" s="183" t="s">
        <v>45</v>
      </c>
      <c r="B284" s="176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8"/>
      <c r="Q284" s="179"/>
      <c r="R284" s="179"/>
      <c r="S284" s="179"/>
      <c r="T284" s="179"/>
      <c r="U284" s="179"/>
    </row>
    <row r="285" spans="1:21" ht="21">
      <c r="A285" s="197" t="s">
        <v>46</v>
      </c>
      <c r="B285" s="192"/>
      <c r="C285" s="193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4"/>
      <c r="P285" s="195"/>
      <c r="Q285" s="196"/>
      <c r="R285" s="196"/>
      <c r="S285" s="196"/>
      <c r="T285" s="196"/>
      <c r="U285" s="196"/>
    </row>
    <row r="286" spans="1:21" ht="21">
      <c r="A286" s="198" t="s">
        <v>47</v>
      </c>
      <c r="B286" s="176"/>
      <c r="C286" s="177"/>
      <c r="D286" s="177"/>
      <c r="E286" s="199"/>
      <c r="F286" s="199"/>
      <c r="G286" s="199"/>
      <c r="H286" s="199"/>
      <c r="I286" s="199"/>
      <c r="J286" s="199"/>
      <c r="K286" s="189"/>
      <c r="L286" s="199"/>
      <c r="M286" s="189"/>
      <c r="N286" s="189"/>
      <c r="O286" s="189"/>
      <c r="P286" s="199"/>
      <c r="Q286" s="179"/>
      <c r="R286" s="179"/>
      <c r="S286" s="179"/>
      <c r="T286" s="179"/>
      <c r="U286" s="179"/>
    </row>
    <row r="287" spans="1:21" ht="21">
      <c r="A287" s="198" t="s">
        <v>134</v>
      </c>
      <c r="B287" s="176"/>
      <c r="C287" s="177"/>
      <c r="D287" s="177"/>
      <c r="E287" s="177"/>
      <c r="F287" s="199"/>
      <c r="G287" s="199"/>
      <c r="H287" s="199"/>
      <c r="I287" s="199"/>
      <c r="J287" s="199"/>
      <c r="K287" s="199"/>
      <c r="L287" s="199"/>
      <c r="M287" s="189"/>
      <c r="N287" s="189"/>
      <c r="O287" s="189"/>
      <c r="P287" s="178"/>
      <c r="Q287" s="179"/>
      <c r="R287" s="179"/>
      <c r="S287" s="179"/>
      <c r="T287" s="179"/>
      <c r="U287" s="179"/>
    </row>
    <row r="288" spans="1:21" ht="21">
      <c r="A288" s="198" t="s">
        <v>49</v>
      </c>
      <c r="B288" s="176"/>
      <c r="C288" s="177"/>
      <c r="D288" s="177"/>
      <c r="E288" s="177"/>
      <c r="F288" s="26"/>
      <c r="G288" s="26"/>
      <c r="H288" s="26"/>
      <c r="I288" s="26"/>
      <c r="J288" s="26"/>
      <c r="K288" s="189"/>
      <c r="L288" s="189"/>
      <c r="M288" s="189"/>
      <c r="N288" s="189"/>
      <c r="O288" s="189"/>
      <c r="P288" s="178"/>
      <c r="Q288" s="179"/>
      <c r="R288" s="179"/>
      <c r="S288" s="179"/>
      <c r="T288" s="179"/>
      <c r="U288" s="179"/>
    </row>
    <row r="289" spans="1:21" ht="21">
      <c r="A289" s="16" t="s">
        <v>282</v>
      </c>
      <c r="B289" s="176"/>
      <c r="C289" s="177"/>
      <c r="D289" s="177"/>
      <c r="E289" s="177"/>
      <c r="F289" s="199"/>
      <c r="G289" s="199"/>
      <c r="H289" s="199"/>
      <c r="I289" s="199"/>
      <c r="J289" s="199"/>
      <c r="K289" s="189"/>
      <c r="L289" s="189"/>
      <c r="M289" s="189"/>
      <c r="N289" s="189"/>
      <c r="O289" s="189"/>
      <c r="P289" s="178"/>
      <c r="Q289" s="179"/>
      <c r="R289" s="179"/>
      <c r="S289" s="179"/>
      <c r="T289" s="179"/>
      <c r="U289" s="179"/>
    </row>
    <row r="290" spans="1:21" ht="21">
      <c r="A290" s="16" t="s">
        <v>283</v>
      </c>
      <c r="B290" s="176"/>
      <c r="C290" s="177"/>
      <c r="D290" s="177"/>
      <c r="E290" s="177"/>
      <c r="F290" s="199"/>
      <c r="G290" s="199"/>
      <c r="H290" s="199"/>
      <c r="I290" s="199"/>
      <c r="J290" s="199"/>
      <c r="K290" s="189"/>
      <c r="L290" s="189"/>
      <c r="M290" s="189"/>
      <c r="N290" s="189"/>
      <c r="O290" s="189"/>
      <c r="P290" s="178"/>
      <c r="Q290" s="179"/>
      <c r="R290" s="179"/>
      <c r="S290" s="179"/>
      <c r="T290" s="179"/>
      <c r="U290" s="179"/>
    </row>
    <row r="291" spans="1:21" ht="21">
      <c r="A291" s="16" t="s">
        <v>284</v>
      </c>
      <c r="B291" s="176"/>
      <c r="C291" s="177"/>
      <c r="D291" s="177"/>
      <c r="E291" s="177"/>
      <c r="F291" s="199"/>
      <c r="G291" s="199"/>
      <c r="H291" s="199"/>
      <c r="I291" s="199"/>
      <c r="J291" s="199"/>
      <c r="K291" s="189"/>
      <c r="L291" s="199"/>
      <c r="M291" s="199"/>
      <c r="N291" s="189"/>
      <c r="O291" s="189"/>
      <c r="P291" s="178"/>
      <c r="Q291" s="179"/>
      <c r="R291" s="179"/>
      <c r="S291" s="179"/>
      <c r="T291" s="179"/>
      <c r="U291" s="179"/>
    </row>
    <row r="292" spans="1:21" ht="21">
      <c r="A292" s="16"/>
      <c r="B292" s="176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8"/>
      <c r="Q292" s="179"/>
      <c r="R292" s="179"/>
      <c r="S292" s="179"/>
      <c r="T292" s="179"/>
      <c r="U292" s="179"/>
    </row>
    <row r="293" spans="1:21" ht="21">
      <c r="A293" s="198" t="s">
        <v>53</v>
      </c>
      <c r="B293" s="176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8"/>
      <c r="Q293" s="179"/>
      <c r="R293" s="179"/>
      <c r="S293" s="179"/>
      <c r="T293" s="179"/>
      <c r="U293" s="179"/>
    </row>
    <row r="294" spans="1:21" ht="21">
      <c r="A294" s="21" t="s">
        <v>149</v>
      </c>
      <c r="B294" s="176">
        <v>300</v>
      </c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8"/>
      <c r="Q294" s="179"/>
      <c r="R294" s="179"/>
      <c r="S294" s="179"/>
      <c r="T294" s="179"/>
      <c r="U294" s="179"/>
    </row>
    <row r="295" spans="1:21" ht="21">
      <c r="A295" s="27" t="s">
        <v>285</v>
      </c>
      <c r="B295" s="176"/>
      <c r="C295" s="177">
        <v>66</v>
      </c>
      <c r="D295" s="177">
        <v>98</v>
      </c>
      <c r="E295" s="177">
        <f>SUM(C295:D295)</f>
        <v>164</v>
      </c>
      <c r="F295" s="184">
        <v>24</v>
      </c>
      <c r="G295" s="184">
        <v>36</v>
      </c>
      <c r="H295" s="177">
        <v>31</v>
      </c>
      <c r="I295" s="177">
        <v>42</v>
      </c>
      <c r="J295" s="184">
        <v>5</v>
      </c>
      <c r="K295" s="184">
        <v>8</v>
      </c>
      <c r="L295" s="184">
        <v>0</v>
      </c>
      <c r="M295" s="184">
        <v>0</v>
      </c>
      <c r="N295" s="177">
        <v>126</v>
      </c>
      <c r="O295" s="177">
        <v>184</v>
      </c>
      <c r="P295" s="178"/>
      <c r="Q295" s="179"/>
      <c r="R295" s="179"/>
      <c r="S295" s="179"/>
      <c r="T295" s="179"/>
      <c r="U295" s="179"/>
    </row>
    <row r="296" spans="1:21" ht="21">
      <c r="A296" s="27" t="s">
        <v>286</v>
      </c>
      <c r="B296" s="176"/>
      <c r="C296" s="177">
        <v>20</v>
      </c>
      <c r="D296" s="177">
        <v>38</v>
      </c>
      <c r="E296" s="177">
        <f>SUM(C296:D296)</f>
        <v>58</v>
      </c>
      <c r="F296" s="177">
        <v>2</v>
      </c>
      <c r="G296" s="177">
        <v>6</v>
      </c>
      <c r="H296" s="177">
        <v>16</v>
      </c>
      <c r="I296" s="177">
        <v>27</v>
      </c>
      <c r="J296" s="177">
        <v>2</v>
      </c>
      <c r="K296" s="177">
        <v>5</v>
      </c>
      <c r="L296" s="177">
        <v>0</v>
      </c>
      <c r="M296" s="177">
        <v>0</v>
      </c>
      <c r="N296" s="177">
        <v>40</v>
      </c>
      <c r="O296" s="177">
        <v>76</v>
      </c>
      <c r="P296" s="178"/>
      <c r="Q296" s="179"/>
      <c r="R296" s="179"/>
      <c r="S296" s="179"/>
      <c r="T296" s="179"/>
      <c r="U296" s="179"/>
    </row>
    <row r="297" spans="1:21" ht="21">
      <c r="A297" s="27" t="s">
        <v>287</v>
      </c>
      <c r="B297" s="176"/>
      <c r="C297" s="177">
        <v>42</v>
      </c>
      <c r="D297" s="177">
        <v>63</v>
      </c>
      <c r="E297" s="177">
        <f>SUM(C297:D297)</f>
        <v>105</v>
      </c>
      <c r="F297" s="184">
        <v>5</v>
      </c>
      <c r="G297" s="184">
        <v>10</v>
      </c>
      <c r="H297" s="177">
        <v>24</v>
      </c>
      <c r="I297" s="177">
        <v>32</v>
      </c>
      <c r="J297" s="177">
        <v>0</v>
      </c>
      <c r="K297" s="177">
        <v>0</v>
      </c>
      <c r="L297" s="177">
        <v>0</v>
      </c>
      <c r="M297" s="177">
        <v>0</v>
      </c>
      <c r="N297" s="177">
        <v>29</v>
      </c>
      <c r="O297" s="177">
        <v>42</v>
      </c>
      <c r="P297" s="178"/>
      <c r="Q297" s="179"/>
      <c r="R297" s="179"/>
      <c r="S297" s="179"/>
      <c r="T297" s="179"/>
      <c r="U297" s="179"/>
    </row>
    <row r="298" spans="1:21" ht="21">
      <c r="A298" s="27" t="s">
        <v>288</v>
      </c>
      <c r="B298" s="176"/>
      <c r="C298" s="177">
        <v>0</v>
      </c>
      <c r="D298" s="177">
        <v>21</v>
      </c>
      <c r="E298" s="177">
        <f>SUM(C298:D298)</f>
        <v>21</v>
      </c>
      <c r="F298" s="184">
        <v>0</v>
      </c>
      <c r="G298" s="184">
        <v>8</v>
      </c>
      <c r="H298" s="177">
        <v>0</v>
      </c>
      <c r="I298" s="177">
        <v>18</v>
      </c>
      <c r="J298" s="177">
        <v>0</v>
      </c>
      <c r="K298" s="177">
        <v>0</v>
      </c>
      <c r="L298" s="177">
        <v>0</v>
      </c>
      <c r="M298" s="177">
        <v>0</v>
      </c>
      <c r="N298" s="177">
        <v>0</v>
      </c>
      <c r="O298" s="177">
        <v>36</v>
      </c>
      <c r="P298" s="178"/>
      <c r="Q298" s="179"/>
      <c r="R298" s="179"/>
      <c r="S298" s="179"/>
      <c r="T298" s="179"/>
      <c r="U298" s="179"/>
    </row>
    <row r="299" spans="1:21" ht="21">
      <c r="A299" s="27" t="s">
        <v>289</v>
      </c>
      <c r="B299" s="176"/>
      <c r="C299" s="177"/>
      <c r="D299" s="177"/>
      <c r="E299" s="177"/>
      <c r="F299" s="184"/>
      <c r="G299" s="184"/>
      <c r="H299" s="177"/>
      <c r="I299" s="177"/>
      <c r="J299" s="177"/>
      <c r="K299" s="177"/>
      <c r="L299" s="177"/>
      <c r="M299" s="177"/>
      <c r="N299" s="177"/>
      <c r="O299" s="177"/>
      <c r="P299" s="178"/>
      <c r="Q299" s="179"/>
      <c r="R299" s="179"/>
      <c r="S299" s="179"/>
      <c r="T299" s="179"/>
      <c r="U299" s="179"/>
    </row>
    <row r="300" spans="1:21" ht="21">
      <c r="A300" s="183" t="s">
        <v>153</v>
      </c>
      <c r="B300" s="176">
        <v>300</v>
      </c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8"/>
      <c r="Q300" s="179"/>
      <c r="R300" s="179"/>
      <c r="S300" s="179"/>
      <c r="T300" s="179"/>
      <c r="U300" s="179"/>
    </row>
    <row r="301" spans="1:21" ht="21">
      <c r="A301" s="182" t="s">
        <v>290</v>
      </c>
      <c r="B301" s="176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8"/>
      <c r="Q301" s="179"/>
      <c r="R301" s="179"/>
      <c r="S301" s="179"/>
      <c r="T301" s="179"/>
      <c r="U301" s="179"/>
    </row>
    <row r="302" spans="1:21" ht="21">
      <c r="A302" s="182" t="s">
        <v>291</v>
      </c>
      <c r="B302" s="176"/>
      <c r="C302" s="177">
        <v>39</v>
      </c>
      <c r="D302" s="177">
        <v>41</v>
      </c>
      <c r="E302" s="177">
        <f>SUM(C302:D302)</f>
        <v>80</v>
      </c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8"/>
      <c r="Q302" s="179"/>
      <c r="R302" s="179"/>
      <c r="S302" s="179"/>
      <c r="T302" s="179"/>
      <c r="U302" s="179"/>
    </row>
    <row r="303" spans="1:21" ht="21">
      <c r="A303" s="182" t="s">
        <v>292</v>
      </c>
      <c r="B303" s="176"/>
      <c r="C303" s="177">
        <v>21</v>
      </c>
      <c r="D303" s="177">
        <v>26</v>
      </c>
      <c r="E303" s="177">
        <f>SUM(C303:D303)</f>
        <v>47</v>
      </c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8"/>
      <c r="Q303" s="179"/>
      <c r="R303" s="179"/>
      <c r="S303" s="179"/>
      <c r="T303" s="179"/>
      <c r="U303" s="179"/>
    </row>
    <row r="304" spans="1:21" ht="21">
      <c r="A304" s="182" t="s">
        <v>293</v>
      </c>
      <c r="B304" s="176"/>
      <c r="C304" s="177">
        <v>64</v>
      </c>
      <c r="D304" s="177">
        <v>65</v>
      </c>
      <c r="E304" s="177">
        <f>SUM(C304:D304)</f>
        <v>129</v>
      </c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8"/>
      <c r="Q304" s="179"/>
      <c r="R304" s="179"/>
      <c r="S304" s="179"/>
      <c r="T304" s="179"/>
      <c r="U304" s="179"/>
    </row>
    <row r="305" spans="1:21" ht="21">
      <c r="A305" s="21" t="s">
        <v>157</v>
      </c>
      <c r="B305" s="176">
        <v>300</v>
      </c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8"/>
      <c r="Q305" s="179"/>
      <c r="R305" s="179"/>
      <c r="S305" s="179"/>
      <c r="T305" s="179"/>
      <c r="U305" s="179"/>
    </row>
    <row r="306" spans="1:21" ht="21">
      <c r="A306" s="27" t="s">
        <v>294</v>
      </c>
      <c r="B306" s="176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8"/>
      <c r="Q306" s="179"/>
      <c r="R306" s="179"/>
      <c r="S306" s="179"/>
      <c r="T306" s="179"/>
      <c r="U306" s="179"/>
    </row>
    <row r="307" spans="1:21" ht="21">
      <c r="A307" s="27" t="s">
        <v>295</v>
      </c>
      <c r="B307" s="176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78"/>
      <c r="Q307" s="179"/>
      <c r="R307" s="179"/>
      <c r="S307" s="179"/>
      <c r="T307" s="179"/>
      <c r="U307" s="179"/>
    </row>
    <row r="308" spans="1:21" ht="21">
      <c r="A308" s="27" t="s">
        <v>296</v>
      </c>
      <c r="B308" s="176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8"/>
      <c r="Q308" s="179"/>
      <c r="R308" s="179"/>
      <c r="S308" s="179"/>
      <c r="T308" s="179"/>
      <c r="U308" s="179"/>
    </row>
    <row r="309" spans="1:21" ht="21">
      <c r="A309" s="27" t="s">
        <v>297</v>
      </c>
      <c r="B309" s="176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8"/>
      <c r="Q309" s="179"/>
      <c r="R309" s="179"/>
      <c r="S309" s="179"/>
      <c r="T309" s="179"/>
      <c r="U309" s="179"/>
    </row>
    <row r="310" spans="1:21" ht="21">
      <c r="A310" s="21" t="s">
        <v>162</v>
      </c>
      <c r="B310" s="176">
        <v>300</v>
      </c>
      <c r="C310" s="177"/>
      <c r="D310" s="177"/>
      <c r="E310" s="177"/>
      <c r="F310" s="184"/>
      <c r="G310" s="184"/>
      <c r="H310" s="184"/>
      <c r="I310" s="184"/>
      <c r="J310" s="184"/>
      <c r="K310" s="184"/>
      <c r="L310" s="184"/>
      <c r="M310" s="184"/>
      <c r="N310" s="177"/>
      <c r="O310" s="177"/>
      <c r="P310" s="178">
        <v>0.693</v>
      </c>
      <c r="Q310" s="179"/>
      <c r="R310" s="179"/>
      <c r="S310" s="179"/>
      <c r="T310" s="179"/>
      <c r="U310" s="179"/>
    </row>
    <row r="311" spans="1:21" ht="21">
      <c r="A311" s="27" t="s">
        <v>298</v>
      </c>
      <c r="B311" s="176"/>
      <c r="C311" s="177">
        <v>33</v>
      </c>
      <c r="D311" s="177">
        <v>50</v>
      </c>
      <c r="E311" s="177">
        <f>SUM(C311:D311)</f>
        <v>83</v>
      </c>
      <c r="F311" s="177">
        <v>18</v>
      </c>
      <c r="G311" s="177">
        <v>22</v>
      </c>
      <c r="H311" s="177">
        <v>10</v>
      </c>
      <c r="I311" s="177">
        <v>15</v>
      </c>
      <c r="J311" s="177">
        <v>5</v>
      </c>
      <c r="K311" s="177">
        <v>8</v>
      </c>
      <c r="L311" s="184">
        <v>0</v>
      </c>
      <c r="M311" s="184">
        <v>0</v>
      </c>
      <c r="N311" s="177">
        <v>66</v>
      </c>
      <c r="O311" s="177">
        <v>95</v>
      </c>
      <c r="P311" s="178"/>
      <c r="Q311" s="179"/>
      <c r="R311" s="179"/>
      <c r="S311" s="179"/>
      <c r="T311" s="179"/>
      <c r="U311" s="179"/>
    </row>
    <row r="312" spans="1:21" ht="21">
      <c r="A312" s="27" t="s">
        <v>299</v>
      </c>
      <c r="B312" s="176"/>
      <c r="C312" s="177">
        <v>15</v>
      </c>
      <c r="D312" s="177">
        <v>13</v>
      </c>
      <c r="E312" s="177">
        <f>SUM(C312:D312)</f>
        <v>28</v>
      </c>
      <c r="F312" s="177">
        <v>8</v>
      </c>
      <c r="G312" s="184">
        <v>3</v>
      </c>
      <c r="H312" s="177">
        <v>7</v>
      </c>
      <c r="I312" s="177">
        <v>5</v>
      </c>
      <c r="J312" s="177">
        <v>0</v>
      </c>
      <c r="K312" s="184">
        <v>0</v>
      </c>
      <c r="L312" s="184">
        <v>0</v>
      </c>
      <c r="M312" s="184">
        <v>0</v>
      </c>
      <c r="N312" s="177">
        <v>30</v>
      </c>
      <c r="O312" s="177">
        <v>21</v>
      </c>
      <c r="P312" s="178"/>
      <c r="Q312" s="179"/>
      <c r="R312" s="179"/>
      <c r="S312" s="179"/>
      <c r="T312" s="179"/>
      <c r="U312" s="179"/>
    </row>
    <row r="313" spans="1:21" ht="21">
      <c r="A313" s="27" t="s">
        <v>300</v>
      </c>
      <c r="B313" s="176"/>
      <c r="C313" s="177">
        <v>13</v>
      </c>
      <c r="D313" s="184">
        <v>18</v>
      </c>
      <c r="E313" s="177">
        <f>SUM(C313:D313)</f>
        <v>31</v>
      </c>
      <c r="F313" s="184"/>
      <c r="G313" s="177"/>
      <c r="H313" s="177"/>
      <c r="I313" s="177"/>
      <c r="J313" s="184"/>
      <c r="K313" s="184"/>
      <c r="L313" s="184"/>
      <c r="M313" s="177"/>
      <c r="N313" s="177"/>
      <c r="O313" s="184"/>
      <c r="P313" s="178"/>
      <c r="Q313" s="179"/>
      <c r="R313" s="179"/>
      <c r="S313" s="179"/>
      <c r="T313" s="179"/>
      <c r="U313" s="179"/>
    </row>
    <row r="314" spans="1:21" ht="21">
      <c r="A314" s="27" t="s">
        <v>301</v>
      </c>
      <c r="B314" s="176"/>
      <c r="C314" s="177">
        <v>32</v>
      </c>
      <c r="D314" s="184">
        <v>34</v>
      </c>
      <c r="E314" s="177">
        <f>SUM(C314:D314)</f>
        <v>66</v>
      </c>
      <c r="F314" s="184">
        <v>0</v>
      </c>
      <c r="G314" s="177">
        <v>0</v>
      </c>
      <c r="H314" s="177">
        <v>15</v>
      </c>
      <c r="I314" s="177">
        <v>18</v>
      </c>
      <c r="J314" s="184">
        <v>10</v>
      </c>
      <c r="K314" s="184">
        <v>5</v>
      </c>
      <c r="L314" s="184">
        <v>0</v>
      </c>
      <c r="M314" s="177">
        <v>0</v>
      </c>
      <c r="N314" s="177">
        <v>57</v>
      </c>
      <c r="O314" s="184">
        <v>57</v>
      </c>
      <c r="P314" s="178"/>
      <c r="Q314" s="179"/>
      <c r="R314" s="179"/>
      <c r="S314" s="179"/>
      <c r="T314" s="179"/>
      <c r="U314" s="179"/>
    </row>
    <row r="315" spans="1:21" ht="21">
      <c r="A315" s="21" t="s">
        <v>166</v>
      </c>
      <c r="B315" s="176">
        <v>300</v>
      </c>
      <c r="C315" s="177"/>
      <c r="D315" s="177"/>
      <c r="E315" s="177"/>
      <c r="F315" s="184"/>
      <c r="G315" s="177"/>
      <c r="H315" s="177"/>
      <c r="I315" s="177"/>
      <c r="J315" s="184"/>
      <c r="K315" s="184"/>
      <c r="L315" s="184"/>
      <c r="M315" s="177"/>
      <c r="N315" s="177"/>
      <c r="O315" s="184"/>
      <c r="P315" s="178"/>
      <c r="Q315" s="179"/>
      <c r="R315" s="179"/>
      <c r="S315" s="179"/>
      <c r="T315" s="179"/>
      <c r="U315" s="179"/>
    </row>
    <row r="316" spans="1:21" ht="21">
      <c r="A316" s="27" t="s">
        <v>294</v>
      </c>
      <c r="B316" s="176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8"/>
      <c r="Q316" s="179"/>
      <c r="R316" s="179"/>
      <c r="S316" s="179"/>
      <c r="T316" s="179"/>
      <c r="U316" s="179"/>
    </row>
    <row r="317" spans="1:21" ht="21">
      <c r="A317" s="27" t="s">
        <v>302</v>
      </c>
      <c r="B317" s="176"/>
      <c r="C317" s="177">
        <v>10</v>
      </c>
      <c r="D317" s="177">
        <v>20</v>
      </c>
      <c r="E317" s="177">
        <f>SUM(C317:D317)</f>
        <v>30</v>
      </c>
      <c r="F317" s="177"/>
      <c r="G317" s="177"/>
      <c r="H317" s="177"/>
      <c r="I317" s="177"/>
      <c r="J317" s="177"/>
      <c r="K317" s="177"/>
      <c r="L317" s="184"/>
      <c r="M317" s="184"/>
      <c r="N317" s="177"/>
      <c r="O317" s="177"/>
      <c r="P317" s="178"/>
      <c r="Q317" s="179"/>
      <c r="R317" s="179"/>
      <c r="S317" s="179"/>
      <c r="T317" s="179"/>
      <c r="U317" s="179"/>
    </row>
    <row r="318" spans="1:21" ht="21">
      <c r="A318" s="27" t="s">
        <v>303</v>
      </c>
      <c r="B318" s="176"/>
      <c r="C318" s="184">
        <v>15</v>
      </c>
      <c r="D318" s="184">
        <v>15</v>
      </c>
      <c r="E318" s="177">
        <f>SUM(C318:D318)</f>
        <v>30</v>
      </c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78"/>
      <c r="Q318" s="179"/>
      <c r="R318" s="179"/>
      <c r="S318" s="179"/>
      <c r="T318" s="179"/>
      <c r="U318" s="179"/>
    </row>
    <row r="319" spans="1:21" ht="21">
      <c r="A319" s="27" t="s">
        <v>304</v>
      </c>
      <c r="B319" s="176"/>
      <c r="C319" s="177">
        <v>15</v>
      </c>
      <c r="D319" s="177">
        <v>15</v>
      </c>
      <c r="E319" s="177">
        <f>SUM(C319:D319)</f>
        <v>30</v>
      </c>
      <c r="F319" s="177"/>
      <c r="G319" s="177"/>
      <c r="H319" s="177"/>
      <c r="I319" s="177"/>
      <c r="J319" s="177"/>
      <c r="K319" s="177"/>
      <c r="L319" s="184"/>
      <c r="M319" s="177"/>
      <c r="N319" s="177"/>
      <c r="O319" s="177"/>
      <c r="P319" s="178"/>
      <c r="Q319" s="179"/>
      <c r="R319" s="179"/>
      <c r="S319" s="179"/>
      <c r="T319" s="179"/>
      <c r="U319" s="179"/>
    </row>
    <row r="320" spans="1:21" ht="21">
      <c r="A320" s="27" t="s">
        <v>305</v>
      </c>
      <c r="B320" s="176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8"/>
      <c r="Q320" s="179"/>
      <c r="R320" s="179"/>
      <c r="S320" s="179"/>
      <c r="T320" s="179"/>
      <c r="U320" s="179"/>
    </row>
    <row r="321" spans="1:21" ht="21">
      <c r="A321" s="198" t="s">
        <v>171</v>
      </c>
      <c r="B321" s="176">
        <v>300</v>
      </c>
      <c r="C321" s="177"/>
      <c r="D321" s="177"/>
      <c r="E321" s="177"/>
      <c r="F321" s="184"/>
      <c r="G321" s="177"/>
      <c r="H321" s="177"/>
      <c r="I321" s="177"/>
      <c r="J321" s="177"/>
      <c r="K321" s="177"/>
      <c r="L321" s="184"/>
      <c r="M321" s="184"/>
      <c r="N321" s="177"/>
      <c r="O321" s="177"/>
      <c r="P321" s="178"/>
      <c r="Q321" s="179"/>
      <c r="R321" s="179"/>
      <c r="S321" s="179"/>
      <c r="T321" s="179"/>
      <c r="U321" s="179"/>
    </row>
    <row r="322" spans="1:21" ht="21">
      <c r="A322" s="179" t="s">
        <v>294</v>
      </c>
      <c r="B322" s="176"/>
      <c r="C322" s="177">
        <v>14</v>
      </c>
      <c r="D322" s="177">
        <v>17</v>
      </c>
      <c r="E322" s="177">
        <f>SUM(C322:D322)</f>
        <v>31</v>
      </c>
      <c r="F322" s="184">
        <v>3</v>
      </c>
      <c r="G322" s="184">
        <v>2</v>
      </c>
      <c r="H322" s="177">
        <v>8</v>
      </c>
      <c r="I322" s="177">
        <v>4</v>
      </c>
      <c r="J322" s="177">
        <v>3</v>
      </c>
      <c r="K322" s="177">
        <v>11</v>
      </c>
      <c r="L322" s="184">
        <v>0</v>
      </c>
      <c r="M322" s="184">
        <v>0</v>
      </c>
      <c r="N322" s="177">
        <v>28</v>
      </c>
      <c r="O322" s="177">
        <v>34</v>
      </c>
      <c r="P322" s="178"/>
      <c r="Q322" s="179"/>
      <c r="R322" s="179"/>
      <c r="S322" s="179"/>
      <c r="T322" s="179"/>
      <c r="U322" s="179"/>
    </row>
    <row r="323" spans="1:21" ht="21">
      <c r="A323" s="179" t="s">
        <v>306</v>
      </c>
      <c r="B323" s="176"/>
      <c r="C323" s="177">
        <v>6</v>
      </c>
      <c r="D323" s="177">
        <v>7</v>
      </c>
      <c r="E323" s="177">
        <f>SUM(C323:D323)</f>
        <v>13</v>
      </c>
      <c r="F323" s="177">
        <v>3</v>
      </c>
      <c r="G323" s="177">
        <v>1</v>
      </c>
      <c r="H323" s="177">
        <v>1</v>
      </c>
      <c r="I323" s="177">
        <v>4</v>
      </c>
      <c r="J323" s="177">
        <v>2</v>
      </c>
      <c r="K323" s="177">
        <v>2</v>
      </c>
      <c r="L323" s="184">
        <v>0</v>
      </c>
      <c r="M323" s="184">
        <v>0</v>
      </c>
      <c r="N323" s="177">
        <v>12</v>
      </c>
      <c r="O323" s="177">
        <v>14</v>
      </c>
      <c r="P323" s="178"/>
      <c r="Q323" s="179"/>
      <c r="R323" s="179"/>
      <c r="S323" s="179"/>
      <c r="T323" s="179"/>
      <c r="U323" s="179"/>
    </row>
    <row r="324" spans="1:21" ht="21">
      <c r="A324" s="179" t="s">
        <v>303</v>
      </c>
      <c r="B324" s="176"/>
      <c r="C324" s="177"/>
      <c r="D324" s="177"/>
      <c r="E324" s="177"/>
      <c r="F324" s="184"/>
      <c r="G324" s="184"/>
      <c r="H324" s="177"/>
      <c r="I324" s="177"/>
      <c r="J324" s="184"/>
      <c r="K324" s="184"/>
      <c r="L324" s="184"/>
      <c r="M324" s="184"/>
      <c r="N324" s="177"/>
      <c r="O324" s="177"/>
      <c r="P324" s="178"/>
      <c r="Q324" s="179"/>
      <c r="R324" s="179"/>
      <c r="S324" s="179"/>
      <c r="T324" s="179"/>
      <c r="U324" s="179"/>
    </row>
    <row r="325" spans="1:21" ht="21">
      <c r="A325" s="179" t="s">
        <v>307</v>
      </c>
      <c r="B325" s="176"/>
      <c r="C325" s="177"/>
      <c r="D325" s="177"/>
      <c r="E325" s="177"/>
      <c r="F325" s="184"/>
      <c r="G325" s="184"/>
      <c r="H325" s="177"/>
      <c r="I325" s="177"/>
      <c r="J325" s="184"/>
      <c r="K325" s="184"/>
      <c r="L325" s="184"/>
      <c r="M325" s="184"/>
      <c r="N325" s="177"/>
      <c r="O325" s="177"/>
      <c r="P325" s="178"/>
      <c r="Q325" s="179"/>
      <c r="R325" s="179"/>
      <c r="S325" s="179"/>
      <c r="T325" s="179"/>
      <c r="U325" s="179"/>
    </row>
    <row r="326" spans="1:21" ht="21">
      <c r="A326" s="21" t="s">
        <v>175</v>
      </c>
      <c r="B326" s="176">
        <v>300</v>
      </c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8"/>
      <c r="Q326" s="179"/>
      <c r="R326" s="179"/>
      <c r="S326" s="179"/>
      <c r="T326" s="179"/>
      <c r="U326" s="179"/>
    </row>
    <row r="327" spans="1:21" ht="21">
      <c r="A327" s="27" t="s">
        <v>294</v>
      </c>
      <c r="B327" s="176"/>
      <c r="C327" s="177">
        <v>77</v>
      </c>
      <c r="D327" s="177">
        <v>93</v>
      </c>
      <c r="E327" s="177">
        <f>SUM(C327:D327)</f>
        <v>170</v>
      </c>
      <c r="F327" s="177">
        <v>13</v>
      </c>
      <c r="G327" s="177">
        <v>14</v>
      </c>
      <c r="H327" s="177">
        <v>20</v>
      </c>
      <c r="I327" s="177">
        <v>28</v>
      </c>
      <c r="J327" s="184">
        <v>19</v>
      </c>
      <c r="K327" s="177">
        <v>23</v>
      </c>
      <c r="L327" s="184">
        <v>10</v>
      </c>
      <c r="M327" s="177">
        <v>12</v>
      </c>
      <c r="N327" s="177">
        <v>139</v>
      </c>
      <c r="O327" s="177">
        <v>170</v>
      </c>
      <c r="P327" s="178"/>
      <c r="Q327" s="179"/>
      <c r="R327" s="179"/>
      <c r="S327" s="179"/>
      <c r="T327" s="179"/>
      <c r="U327" s="179"/>
    </row>
    <row r="328" spans="1:21" ht="21">
      <c r="A328" s="27" t="s">
        <v>308</v>
      </c>
      <c r="B328" s="176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8"/>
      <c r="Q328" s="179"/>
      <c r="R328" s="179"/>
      <c r="S328" s="179"/>
      <c r="T328" s="179"/>
      <c r="U328" s="179"/>
    </row>
    <row r="329" spans="1:21" ht="21">
      <c r="A329" s="27" t="s">
        <v>309</v>
      </c>
      <c r="B329" s="176"/>
      <c r="C329" s="177">
        <v>19</v>
      </c>
      <c r="D329" s="177">
        <v>17</v>
      </c>
      <c r="E329" s="177">
        <f>SUM(C329:D329)</f>
        <v>36</v>
      </c>
      <c r="F329" s="184">
        <v>2</v>
      </c>
      <c r="G329" s="177">
        <v>3</v>
      </c>
      <c r="H329" s="177">
        <v>7</v>
      </c>
      <c r="I329" s="177">
        <v>8</v>
      </c>
      <c r="J329" s="177">
        <v>9</v>
      </c>
      <c r="K329" s="177">
        <v>5</v>
      </c>
      <c r="L329" s="177">
        <v>2</v>
      </c>
      <c r="M329" s="177">
        <v>2</v>
      </c>
      <c r="N329" s="177">
        <v>39</v>
      </c>
      <c r="O329" s="177">
        <v>35</v>
      </c>
      <c r="P329" s="178"/>
      <c r="Q329" s="179"/>
      <c r="R329" s="179"/>
      <c r="S329" s="179"/>
      <c r="T329" s="179"/>
      <c r="U329" s="179"/>
    </row>
    <row r="330" spans="1:21" ht="21">
      <c r="A330" s="27" t="s">
        <v>310</v>
      </c>
      <c r="B330" s="176"/>
      <c r="C330" s="177">
        <v>183</v>
      </c>
      <c r="D330" s="177">
        <v>179</v>
      </c>
      <c r="E330" s="177">
        <f>SUM(C330:D330)</f>
        <v>362</v>
      </c>
      <c r="F330" s="184">
        <v>30</v>
      </c>
      <c r="G330" s="177">
        <v>33</v>
      </c>
      <c r="H330" s="177">
        <v>41</v>
      </c>
      <c r="I330" s="177">
        <v>43</v>
      </c>
      <c r="J330" s="177">
        <v>46</v>
      </c>
      <c r="K330" s="177">
        <v>50</v>
      </c>
      <c r="L330" s="177">
        <v>52</v>
      </c>
      <c r="M330" s="177">
        <v>34</v>
      </c>
      <c r="N330" s="177">
        <v>352</v>
      </c>
      <c r="O330" s="177">
        <v>339</v>
      </c>
      <c r="P330" s="178"/>
      <c r="Q330" s="179"/>
      <c r="R330" s="179"/>
      <c r="S330" s="179"/>
      <c r="T330" s="179"/>
      <c r="U330" s="179"/>
    </row>
    <row r="331" spans="1:21" ht="21">
      <c r="A331" s="183" t="s">
        <v>178</v>
      </c>
      <c r="B331" s="176">
        <v>300</v>
      </c>
      <c r="C331" s="177"/>
      <c r="D331" s="177"/>
      <c r="E331" s="177"/>
      <c r="F331" s="184"/>
      <c r="G331" s="177"/>
      <c r="H331" s="177"/>
      <c r="I331" s="177"/>
      <c r="J331" s="177"/>
      <c r="K331" s="177"/>
      <c r="L331" s="177"/>
      <c r="M331" s="177"/>
      <c r="N331" s="177"/>
      <c r="O331" s="177"/>
      <c r="P331" s="178"/>
      <c r="Q331" s="179"/>
      <c r="R331" s="179"/>
      <c r="S331" s="179"/>
      <c r="T331" s="179"/>
      <c r="U331" s="179"/>
    </row>
    <row r="332" spans="1:21" ht="21">
      <c r="A332" s="179" t="s">
        <v>311</v>
      </c>
      <c r="B332" s="176"/>
      <c r="C332" s="177"/>
      <c r="D332" s="177"/>
      <c r="E332" s="177"/>
      <c r="F332" s="184"/>
      <c r="G332" s="177"/>
      <c r="H332" s="177"/>
      <c r="I332" s="177"/>
      <c r="J332" s="177"/>
      <c r="K332" s="177"/>
      <c r="L332" s="177"/>
      <c r="M332" s="177"/>
      <c r="N332" s="177"/>
      <c r="O332" s="177"/>
      <c r="P332" s="178"/>
      <c r="Q332" s="179"/>
      <c r="R332" s="179"/>
      <c r="S332" s="179"/>
      <c r="T332" s="179"/>
      <c r="U332" s="179"/>
    </row>
    <row r="333" spans="1:21" ht="21">
      <c r="A333" s="179" t="s">
        <v>312</v>
      </c>
      <c r="B333" s="176"/>
      <c r="C333" s="177">
        <v>77</v>
      </c>
      <c r="D333" s="177">
        <v>93</v>
      </c>
      <c r="E333" s="177">
        <f>SUM(C333:D333)</f>
        <v>170</v>
      </c>
      <c r="F333" s="177">
        <v>5</v>
      </c>
      <c r="G333" s="177">
        <v>10</v>
      </c>
      <c r="H333" s="177">
        <v>15</v>
      </c>
      <c r="I333" s="177">
        <v>5</v>
      </c>
      <c r="J333" s="177">
        <v>5</v>
      </c>
      <c r="K333" s="177">
        <v>10</v>
      </c>
      <c r="L333" s="177">
        <v>1</v>
      </c>
      <c r="M333" s="177">
        <v>3</v>
      </c>
      <c r="N333" s="177">
        <v>26</v>
      </c>
      <c r="O333" s="177">
        <v>28</v>
      </c>
      <c r="P333" s="178"/>
      <c r="Q333" s="179"/>
      <c r="R333" s="179"/>
      <c r="S333" s="179"/>
      <c r="T333" s="179"/>
      <c r="U333" s="179"/>
    </row>
    <row r="334" spans="1:21" ht="21">
      <c r="A334" s="179" t="s">
        <v>313</v>
      </c>
      <c r="B334" s="177"/>
      <c r="C334" s="177">
        <v>22</v>
      </c>
      <c r="D334" s="177">
        <v>18</v>
      </c>
      <c r="E334" s="177">
        <f>SUM(C334:D334)</f>
        <v>40</v>
      </c>
      <c r="F334" s="177">
        <v>12</v>
      </c>
      <c r="G334" s="177">
        <v>5</v>
      </c>
      <c r="H334" s="177">
        <v>10</v>
      </c>
      <c r="I334" s="177">
        <v>5</v>
      </c>
      <c r="J334" s="177">
        <v>10</v>
      </c>
      <c r="K334" s="177">
        <v>5</v>
      </c>
      <c r="L334" s="177">
        <v>8</v>
      </c>
      <c r="M334" s="177">
        <v>5</v>
      </c>
      <c r="N334" s="177">
        <v>40</v>
      </c>
      <c r="O334" s="177">
        <v>20</v>
      </c>
      <c r="P334" s="178"/>
      <c r="Q334" s="179"/>
      <c r="R334" s="179"/>
      <c r="S334" s="179"/>
      <c r="T334" s="179"/>
      <c r="U334" s="179"/>
    </row>
    <row r="335" spans="1:21" ht="21">
      <c r="A335" s="179" t="s">
        <v>314</v>
      </c>
      <c r="B335" s="176"/>
      <c r="C335" s="177">
        <v>19</v>
      </c>
      <c r="D335" s="177">
        <v>24</v>
      </c>
      <c r="E335" s="177">
        <f>SUM(C335:D335)</f>
        <v>43</v>
      </c>
      <c r="F335" s="177">
        <v>10</v>
      </c>
      <c r="G335" s="177">
        <v>7</v>
      </c>
      <c r="H335" s="177">
        <v>12</v>
      </c>
      <c r="I335" s="177">
        <v>17</v>
      </c>
      <c r="J335" s="177">
        <v>10</v>
      </c>
      <c r="K335" s="177">
        <v>8</v>
      </c>
      <c r="L335" s="184">
        <v>9</v>
      </c>
      <c r="M335" s="184">
        <v>6</v>
      </c>
      <c r="N335" s="177">
        <v>41</v>
      </c>
      <c r="O335" s="177">
        <v>28</v>
      </c>
      <c r="P335" s="178"/>
      <c r="Q335" s="179"/>
      <c r="R335" s="179"/>
      <c r="S335" s="179"/>
      <c r="T335" s="179"/>
      <c r="U335" s="179"/>
    </row>
    <row r="336" spans="1:21" ht="21">
      <c r="A336" s="179" t="s">
        <v>315</v>
      </c>
      <c r="B336" s="176"/>
      <c r="C336" s="177"/>
      <c r="D336" s="177"/>
      <c r="E336" s="177"/>
      <c r="F336" s="177"/>
      <c r="G336" s="177"/>
      <c r="H336" s="177"/>
      <c r="I336" s="177"/>
      <c r="J336" s="177"/>
      <c r="K336" s="177"/>
      <c r="L336" s="184"/>
      <c r="M336" s="184"/>
      <c r="N336" s="177"/>
      <c r="O336" s="177"/>
      <c r="P336" s="178"/>
      <c r="Q336" s="179"/>
      <c r="R336" s="179"/>
      <c r="S336" s="179"/>
      <c r="T336" s="179"/>
      <c r="U336" s="179"/>
    </row>
    <row r="337" spans="1:21" ht="21">
      <c r="A337" s="21" t="s">
        <v>181</v>
      </c>
      <c r="B337" s="176">
        <v>300</v>
      </c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8"/>
      <c r="Q337" s="179"/>
      <c r="R337" s="179"/>
      <c r="S337" s="179"/>
      <c r="T337" s="179"/>
      <c r="U337" s="179"/>
    </row>
    <row r="338" spans="1:21" ht="21">
      <c r="A338" s="27" t="s">
        <v>316</v>
      </c>
      <c r="B338" s="176"/>
      <c r="C338" s="177"/>
      <c r="D338" s="177"/>
      <c r="E338" s="177"/>
      <c r="F338" s="177"/>
      <c r="G338" s="177"/>
      <c r="H338" s="177"/>
      <c r="I338" s="177"/>
      <c r="J338" s="177"/>
      <c r="K338" s="177"/>
      <c r="L338" s="184"/>
      <c r="M338" s="177"/>
      <c r="N338" s="177"/>
      <c r="O338" s="177"/>
      <c r="P338" s="178"/>
      <c r="Q338" s="179"/>
      <c r="R338" s="179"/>
      <c r="S338" s="179"/>
      <c r="T338" s="179"/>
      <c r="U338" s="179"/>
    </row>
    <row r="339" spans="1:21" ht="21">
      <c r="A339" s="27" t="s">
        <v>317</v>
      </c>
      <c r="B339" s="176"/>
      <c r="C339" s="177">
        <v>33</v>
      </c>
      <c r="D339" s="177">
        <v>30</v>
      </c>
      <c r="E339" s="177">
        <f>SUM(C339:D339)</f>
        <v>63</v>
      </c>
      <c r="F339" s="177">
        <v>10</v>
      </c>
      <c r="G339" s="177">
        <v>10</v>
      </c>
      <c r="H339" s="177">
        <v>21</v>
      </c>
      <c r="I339" s="177">
        <v>20</v>
      </c>
      <c r="J339" s="177">
        <v>7</v>
      </c>
      <c r="K339" s="177">
        <v>5</v>
      </c>
      <c r="L339" s="177">
        <v>0</v>
      </c>
      <c r="M339" s="177">
        <v>0</v>
      </c>
      <c r="N339" s="177">
        <v>38</v>
      </c>
      <c r="O339" s="177">
        <v>35</v>
      </c>
      <c r="P339" s="178"/>
      <c r="Q339" s="179"/>
      <c r="R339" s="179"/>
      <c r="S339" s="179"/>
      <c r="T339" s="179"/>
      <c r="U339" s="179"/>
    </row>
    <row r="340" spans="1:21" ht="21">
      <c r="A340" s="27" t="s">
        <v>318</v>
      </c>
      <c r="B340" s="176"/>
      <c r="C340" s="177">
        <v>42</v>
      </c>
      <c r="D340" s="177">
        <v>30</v>
      </c>
      <c r="E340" s="177">
        <f>SUM(C340:D340)</f>
        <v>72</v>
      </c>
      <c r="F340" s="177">
        <v>5</v>
      </c>
      <c r="G340" s="177">
        <v>7</v>
      </c>
      <c r="H340" s="177">
        <v>15</v>
      </c>
      <c r="I340" s="177">
        <v>15</v>
      </c>
      <c r="J340" s="177">
        <v>20</v>
      </c>
      <c r="K340" s="177">
        <v>15</v>
      </c>
      <c r="L340" s="177">
        <v>7</v>
      </c>
      <c r="M340" s="177">
        <v>8</v>
      </c>
      <c r="N340" s="177">
        <v>47</v>
      </c>
      <c r="O340" s="177">
        <v>45</v>
      </c>
      <c r="P340" s="178"/>
      <c r="Q340" s="179"/>
      <c r="R340" s="179"/>
      <c r="S340" s="179"/>
      <c r="T340" s="179"/>
      <c r="U340" s="179"/>
    </row>
    <row r="341" spans="1:21" ht="21">
      <c r="A341" s="27" t="s">
        <v>319</v>
      </c>
      <c r="B341" s="176"/>
      <c r="C341" s="177">
        <v>37</v>
      </c>
      <c r="D341" s="177">
        <v>39</v>
      </c>
      <c r="E341" s="177">
        <f>SUM(C341:D341)</f>
        <v>76</v>
      </c>
      <c r="F341" s="177">
        <v>10</v>
      </c>
      <c r="G341" s="177">
        <v>15</v>
      </c>
      <c r="H341" s="177">
        <v>12</v>
      </c>
      <c r="I341" s="177">
        <v>15</v>
      </c>
      <c r="J341" s="177">
        <v>10</v>
      </c>
      <c r="K341" s="177">
        <v>8</v>
      </c>
      <c r="L341" s="177">
        <v>5</v>
      </c>
      <c r="M341" s="177">
        <v>5</v>
      </c>
      <c r="N341" s="177">
        <v>37</v>
      </c>
      <c r="O341" s="177">
        <v>43</v>
      </c>
      <c r="P341" s="178"/>
      <c r="Q341" s="179"/>
      <c r="R341" s="179"/>
      <c r="S341" s="179"/>
      <c r="T341" s="179"/>
      <c r="U341" s="179"/>
    </row>
    <row r="342" spans="1:21" ht="21">
      <c r="A342" s="21" t="s">
        <v>183</v>
      </c>
      <c r="B342" s="176">
        <v>300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8"/>
      <c r="Q342" s="179"/>
      <c r="R342" s="179"/>
      <c r="S342" s="179"/>
      <c r="T342" s="179"/>
      <c r="U342" s="179"/>
    </row>
    <row r="343" spans="1:21" ht="21">
      <c r="A343" s="27" t="s">
        <v>294</v>
      </c>
      <c r="B343" s="176"/>
      <c r="C343" s="177">
        <v>17</v>
      </c>
      <c r="D343" s="177">
        <v>22</v>
      </c>
      <c r="E343" s="177">
        <f>SUM(C343:D343)</f>
        <v>39</v>
      </c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8"/>
      <c r="Q343" s="179"/>
      <c r="R343" s="179"/>
      <c r="S343" s="179"/>
      <c r="T343" s="179"/>
      <c r="U343" s="179"/>
    </row>
    <row r="344" spans="1:21" ht="21">
      <c r="A344" s="27" t="s">
        <v>320</v>
      </c>
      <c r="B344" s="176"/>
      <c r="C344" s="177">
        <v>32</v>
      </c>
      <c r="D344" s="177">
        <v>45</v>
      </c>
      <c r="E344" s="177">
        <f>SUM(C344:D344)</f>
        <v>77</v>
      </c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8"/>
      <c r="Q344" s="179"/>
      <c r="R344" s="179"/>
      <c r="S344" s="179"/>
      <c r="T344" s="179"/>
      <c r="U344" s="179"/>
    </row>
    <row r="345" spans="1:21" ht="21">
      <c r="A345" s="27" t="s">
        <v>321</v>
      </c>
      <c r="B345" s="176"/>
      <c r="C345" s="177">
        <v>62</v>
      </c>
      <c r="D345" s="177">
        <v>71</v>
      </c>
      <c r="E345" s="177">
        <f>SUM(C345:D345)</f>
        <v>133</v>
      </c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8"/>
      <c r="Q345" s="179"/>
      <c r="R345" s="179"/>
      <c r="S345" s="179"/>
      <c r="T345" s="179"/>
      <c r="U345" s="179"/>
    </row>
    <row r="346" spans="1:21" ht="21">
      <c r="A346" s="27" t="s">
        <v>322</v>
      </c>
      <c r="B346" s="176"/>
      <c r="C346" s="177">
        <v>27</v>
      </c>
      <c r="D346" s="177">
        <v>33</v>
      </c>
      <c r="E346" s="177">
        <f>SUM(C346:D346)</f>
        <v>60</v>
      </c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8"/>
      <c r="Q346" s="179"/>
      <c r="R346" s="179"/>
      <c r="S346" s="179"/>
      <c r="T346" s="179"/>
      <c r="U346" s="179"/>
    </row>
    <row r="347" spans="1:21" ht="21">
      <c r="A347" s="27" t="s">
        <v>323</v>
      </c>
      <c r="B347" s="176"/>
      <c r="C347" s="177">
        <v>36</v>
      </c>
      <c r="D347" s="177">
        <v>53</v>
      </c>
      <c r="E347" s="177">
        <f>SUM(C347:D347)</f>
        <v>89</v>
      </c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8"/>
      <c r="Q347" s="179"/>
      <c r="R347" s="179"/>
      <c r="S347" s="179"/>
      <c r="T347" s="179"/>
      <c r="U347" s="179"/>
    </row>
    <row r="348" spans="1:21" ht="42">
      <c r="A348" s="27" t="s">
        <v>324</v>
      </c>
      <c r="B348" s="176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8"/>
      <c r="Q348" s="179"/>
      <c r="R348" s="179"/>
      <c r="S348" s="179"/>
      <c r="T348" s="179"/>
      <c r="U348" s="179"/>
    </row>
    <row r="349" spans="1:21" ht="21">
      <c r="A349" s="21" t="s">
        <v>186</v>
      </c>
      <c r="B349" s="176">
        <v>300</v>
      </c>
      <c r="C349" s="177"/>
      <c r="D349" s="177"/>
      <c r="E349" s="177"/>
      <c r="F349" s="184"/>
      <c r="G349" s="184"/>
      <c r="H349" s="177"/>
      <c r="I349" s="177"/>
      <c r="J349" s="177"/>
      <c r="K349" s="184"/>
      <c r="L349" s="184"/>
      <c r="M349" s="184"/>
      <c r="N349" s="177"/>
      <c r="O349" s="177"/>
      <c r="P349" s="178"/>
      <c r="Q349" s="179"/>
      <c r="R349" s="179"/>
      <c r="S349" s="179"/>
      <c r="T349" s="179"/>
      <c r="U349" s="179"/>
    </row>
    <row r="350" spans="1:21" ht="21">
      <c r="A350" s="27" t="s">
        <v>325</v>
      </c>
      <c r="B350" s="176"/>
      <c r="C350" s="177">
        <v>15</v>
      </c>
      <c r="D350" s="177">
        <v>47</v>
      </c>
      <c r="E350" s="177">
        <f>SUM(C350:D350)</f>
        <v>62</v>
      </c>
      <c r="F350" s="184">
        <v>10</v>
      </c>
      <c r="G350" s="184">
        <v>8</v>
      </c>
      <c r="H350" s="177">
        <v>10</v>
      </c>
      <c r="I350" s="177">
        <v>25</v>
      </c>
      <c r="J350" s="177">
        <v>5</v>
      </c>
      <c r="K350" s="184">
        <v>3</v>
      </c>
      <c r="L350" s="184">
        <v>2</v>
      </c>
      <c r="M350" s="184">
        <v>5</v>
      </c>
      <c r="N350" s="177">
        <v>57</v>
      </c>
      <c r="O350" s="177">
        <v>88</v>
      </c>
      <c r="P350" s="178"/>
      <c r="Q350" s="179"/>
      <c r="R350" s="179"/>
      <c r="S350" s="179"/>
      <c r="T350" s="179"/>
      <c r="U350" s="179"/>
    </row>
    <row r="351" spans="1:21" ht="21">
      <c r="A351" s="27" t="s">
        <v>326</v>
      </c>
      <c r="B351" s="176"/>
      <c r="C351" s="177">
        <v>25</v>
      </c>
      <c r="D351" s="177">
        <v>30</v>
      </c>
      <c r="E351" s="177">
        <f>SUM(C351:D351)</f>
        <v>55</v>
      </c>
      <c r="F351" s="177">
        <v>0</v>
      </c>
      <c r="G351" s="177">
        <v>0</v>
      </c>
      <c r="H351" s="177">
        <v>40</v>
      </c>
      <c r="I351" s="177">
        <v>30</v>
      </c>
      <c r="J351" s="177">
        <v>15</v>
      </c>
      <c r="K351" s="177">
        <v>20</v>
      </c>
      <c r="L351" s="177">
        <v>0</v>
      </c>
      <c r="M351" s="177">
        <v>5</v>
      </c>
      <c r="N351" s="177">
        <v>45</v>
      </c>
      <c r="O351" s="177">
        <v>55</v>
      </c>
      <c r="P351" s="178"/>
      <c r="Q351" s="179"/>
      <c r="R351" s="179"/>
      <c r="S351" s="179"/>
      <c r="T351" s="179"/>
      <c r="U351" s="179"/>
    </row>
    <row r="352" spans="1:21" ht="21">
      <c r="A352" s="27" t="s">
        <v>327</v>
      </c>
      <c r="B352" s="176"/>
      <c r="C352" s="177">
        <v>45</v>
      </c>
      <c r="D352" s="177">
        <v>55</v>
      </c>
      <c r="E352" s="177">
        <f>SUM(C352:D352)</f>
        <v>100</v>
      </c>
      <c r="F352" s="177"/>
      <c r="G352" s="177"/>
      <c r="H352" s="177"/>
      <c r="I352" s="177"/>
      <c r="J352" s="177"/>
      <c r="K352" s="177"/>
      <c r="L352" s="177"/>
      <c r="M352" s="177"/>
      <c r="N352" s="177">
        <v>45</v>
      </c>
      <c r="O352" s="177">
        <v>55</v>
      </c>
      <c r="P352" s="178"/>
      <c r="Q352" s="179"/>
      <c r="R352" s="179"/>
      <c r="S352" s="179"/>
      <c r="T352" s="179"/>
      <c r="U352" s="179"/>
    </row>
    <row r="353" spans="1:21" ht="21">
      <c r="A353" s="21" t="s">
        <v>188</v>
      </c>
      <c r="B353" s="176">
        <v>300</v>
      </c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8"/>
      <c r="Q353" s="179"/>
      <c r="R353" s="179"/>
      <c r="S353" s="179"/>
      <c r="T353" s="179"/>
      <c r="U353" s="179"/>
    </row>
    <row r="354" spans="1:21" ht="21">
      <c r="A354" s="27" t="s">
        <v>328</v>
      </c>
      <c r="B354" s="176"/>
      <c r="C354" s="177">
        <v>14</v>
      </c>
      <c r="D354" s="177">
        <v>17</v>
      </c>
      <c r="E354" s="177">
        <f>SUM(C354:D354)</f>
        <v>31</v>
      </c>
      <c r="F354" s="177">
        <v>5</v>
      </c>
      <c r="G354" s="177">
        <v>4</v>
      </c>
      <c r="H354" s="177">
        <v>8</v>
      </c>
      <c r="I354" s="177">
        <v>6</v>
      </c>
      <c r="J354" s="177">
        <v>5</v>
      </c>
      <c r="K354" s="177">
        <v>11</v>
      </c>
      <c r="L354" s="177">
        <v>0</v>
      </c>
      <c r="M354" s="177">
        <v>0</v>
      </c>
      <c r="N354" s="177">
        <v>32</v>
      </c>
      <c r="O354" s="177">
        <v>38</v>
      </c>
      <c r="P354" s="178"/>
      <c r="Q354" s="179"/>
      <c r="R354" s="179"/>
      <c r="S354" s="179"/>
      <c r="T354" s="179"/>
      <c r="U354" s="179"/>
    </row>
    <row r="355" spans="1:21" ht="21">
      <c r="A355" s="27" t="s">
        <v>329</v>
      </c>
      <c r="B355" s="176"/>
      <c r="C355" s="177">
        <v>6</v>
      </c>
      <c r="D355" s="177">
        <v>7</v>
      </c>
      <c r="E355" s="177">
        <f>SUM(C355:D355)</f>
        <v>13</v>
      </c>
      <c r="F355" s="177">
        <v>3</v>
      </c>
      <c r="G355" s="177">
        <v>4</v>
      </c>
      <c r="H355" s="177">
        <v>4</v>
      </c>
      <c r="I355" s="177">
        <v>4</v>
      </c>
      <c r="J355" s="177">
        <v>2</v>
      </c>
      <c r="K355" s="177">
        <v>6</v>
      </c>
      <c r="L355" s="177">
        <v>0</v>
      </c>
      <c r="M355" s="177">
        <v>0</v>
      </c>
      <c r="N355" s="177">
        <v>15</v>
      </c>
      <c r="O355" s="177">
        <v>21</v>
      </c>
      <c r="P355" s="178"/>
      <c r="Q355" s="179"/>
      <c r="R355" s="179"/>
      <c r="S355" s="179"/>
      <c r="T355" s="179"/>
      <c r="U355" s="179"/>
    </row>
    <row r="356" spans="1:21" ht="21">
      <c r="A356" s="27" t="s">
        <v>303</v>
      </c>
      <c r="B356" s="176"/>
      <c r="C356" s="177"/>
      <c r="D356" s="177"/>
      <c r="E356" s="177"/>
      <c r="F356" s="177">
        <v>0</v>
      </c>
      <c r="G356" s="177">
        <v>0</v>
      </c>
      <c r="H356" s="177">
        <v>3</v>
      </c>
      <c r="I356" s="177">
        <v>5</v>
      </c>
      <c r="J356" s="177">
        <v>9</v>
      </c>
      <c r="K356" s="177">
        <v>13</v>
      </c>
      <c r="L356" s="177">
        <v>0</v>
      </c>
      <c r="M356" s="177">
        <v>0</v>
      </c>
      <c r="N356" s="177">
        <v>12</v>
      </c>
      <c r="O356" s="177">
        <v>18</v>
      </c>
      <c r="P356" s="178"/>
      <c r="Q356" s="179"/>
      <c r="R356" s="179"/>
      <c r="S356" s="179"/>
      <c r="T356" s="179"/>
      <c r="U356" s="179"/>
    </row>
    <row r="357" spans="1:21" ht="21">
      <c r="A357" s="27" t="s">
        <v>307</v>
      </c>
      <c r="B357" s="176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8"/>
      <c r="Q357" s="179"/>
      <c r="R357" s="179"/>
      <c r="S357" s="179"/>
      <c r="T357" s="179"/>
      <c r="U357" s="179"/>
    </row>
    <row r="358" spans="1:21" ht="21">
      <c r="A358" s="21" t="s">
        <v>190</v>
      </c>
      <c r="B358" s="176">
        <v>300</v>
      </c>
      <c r="C358" s="177"/>
      <c r="D358" s="177"/>
      <c r="E358" s="177"/>
      <c r="F358" s="177"/>
      <c r="G358" s="177"/>
      <c r="H358" s="177"/>
      <c r="I358" s="177"/>
      <c r="J358" s="177"/>
      <c r="K358" s="177"/>
      <c r="L358" s="184"/>
      <c r="M358" s="177"/>
      <c r="N358" s="177"/>
      <c r="O358" s="177"/>
      <c r="P358" s="178"/>
      <c r="Q358" s="179"/>
      <c r="R358" s="179"/>
      <c r="S358" s="179"/>
      <c r="T358" s="179"/>
      <c r="U358" s="179"/>
    </row>
    <row r="359" spans="1:21" ht="21">
      <c r="A359" s="27" t="s">
        <v>294</v>
      </c>
      <c r="B359" s="176"/>
      <c r="C359" s="177">
        <v>14</v>
      </c>
      <c r="D359" s="177">
        <v>17</v>
      </c>
      <c r="E359" s="177">
        <f>SUM(C359:D359)</f>
        <v>31</v>
      </c>
      <c r="F359" s="177">
        <v>5</v>
      </c>
      <c r="G359" s="177">
        <v>5</v>
      </c>
      <c r="H359" s="177">
        <v>10</v>
      </c>
      <c r="I359" s="177">
        <v>5</v>
      </c>
      <c r="J359" s="177">
        <v>5</v>
      </c>
      <c r="K359" s="177">
        <v>15</v>
      </c>
      <c r="L359" s="177">
        <v>0</v>
      </c>
      <c r="M359" s="177">
        <v>0</v>
      </c>
      <c r="N359" s="177">
        <v>34</v>
      </c>
      <c r="O359" s="177">
        <v>42</v>
      </c>
      <c r="P359" s="178"/>
      <c r="Q359" s="179"/>
      <c r="R359" s="179"/>
      <c r="S359" s="179"/>
      <c r="T359" s="179"/>
      <c r="U359" s="179"/>
    </row>
    <row r="360" spans="1:21" ht="21">
      <c r="A360" s="27" t="s">
        <v>330</v>
      </c>
      <c r="B360" s="176"/>
      <c r="C360" s="177">
        <v>6</v>
      </c>
      <c r="D360" s="177">
        <v>7</v>
      </c>
      <c r="E360" s="177">
        <f>SUM(C360:D360)</f>
        <v>13</v>
      </c>
      <c r="F360" s="177">
        <v>6</v>
      </c>
      <c r="G360" s="177">
        <v>2</v>
      </c>
      <c r="H360" s="177">
        <v>2</v>
      </c>
      <c r="I360" s="177">
        <v>6</v>
      </c>
      <c r="J360" s="177">
        <v>4</v>
      </c>
      <c r="K360" s="177">
        <v>5</v>
      </c>
      <c r="L360" s="177">
        <v>0</v>
      </c>
      <c r="M360" s="177">
        <v>0</v>
      </c>
      <c r="N360" s="177">
        <v>18</v>
      </c>
      <c r="O360" s="177">
        <v>20</v>
      </c>
      <c r="P360" s="178"/>
      <c r="Q360" s="179"/>
      <c r="R360" s="179"/>
      <c r="S360" s="179"/>
      <c r="T360" s="179"/>
      <c r="U360" s="179"/>
    </row>
    <row r="361" spans="1:21" ht="21">
      <c r="A361" s="27" t="s">
        <v>331</v>
      </c>
      <c r="B361" s="176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8"/>
      <c r="Q361" s="179"/>
      <c r="R361" s="179"/>
      <c r="S361" s="179"/>
      <c r="T361" s="179"/>
      <c r="U361" s="179"/>
    </row>
    <row r="362" spans="1:21" ht="21">
      <c r="A362" s="27" t="s">
        <v>307</v>
      </c>
      <c r="B362" s="176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8"/>
      <c r="Q362" s="179"/>
      <c r="R362" s="179"/>
      <c r="S362" s="179"/>
      <c r="T362" s="179"/>
      <c r="U362" s="179"/>
    </row>
    <row r="363" spans="1:21" ht="21">
      <c r="A363" s="21" t="s">
        <v>332</v>
      </c>
      <c r="B363" s="176">
        <v>300</v>
      </c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8"/>
      <c r="Q363" s="179"/>
      <c r="R363" s="179"/>
      <c r="S363" s="179"/>
      <c r="T363" s="179"/>
      <c r="U363" s="179"/>
    </row>
    <row r="364" spans="1:21" ht="21">
      <c r="A364" s="21" t="s">
        <v>333</v>
      </c>
      <c r="B364" s="176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8"/>
      <c r="Q364" s="179"/>
      <c r="R364" s="179"/>
      <c r="S364" s="179"/>
      <c r="T364" s="179"/>
      <c r="U364" s="179"/>
    </row>
    <row r="365" spans="1:21" ht="21">
      <c r="A365" s="27" t="s">
        <v>334</v>
      </c>
      <c r="B365" s="200"/>
      <c r="C365" s="194">
        <v>46</v>
      </c>
      <c r="D365" s="194">
        <v>50</v>
      </c>
      <c r="E365" s="194">
        <f>SUM(C365:D365)</f>
        <v>96</v>
      </c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5"/>
      <c r="Q365" s="196"/>
      <c r="R365" s="196"/>
      <c r="S365" s="196"/>
      <c r="T365" s="196"/>
      <c r="U365" s="196"/>
    </row>
    <row r="366" spans="1:21" ht="21">
      <c r="A366" s="27" t="s">
        <v>335</v>
      </c>
      <c r="B366" s="200"/>
      <c r="C366" s="194">
        <v>61</v>
      </c>
      <c r="D366" s="194">
        <v>55</v>
      </c>
      <c r="E366" s="194">
        <f>SUM(C366:D366)</f>
        <v>116</v>
      </c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5"/>
      <c r="Q366" s="196"/>
      <c r="R366" s="196"/>
      <c r="S366" s="196"/>
      <c r="T366" s="196"/>
      <c r="U366" s="196"/>
    </row>
    <row r="367" spans="1:21" ht="21">
      <c r="A367" s="182" t="s">
        <v>314</v>
      </c>
      <c r="B367" s="200"/>
      <c r="C367" s="194">
        <v>38</v>
      </c>
      <c r="D367" s="194">
        <v>42</v>
      </c>
      <c r="E367" s="194">
        <f>SUM(C367:D367)</f>
        <v>80</v>
      </c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5"/>
      <c r="Q367" s="196"/>
      <c r="R367" s="196"/>
      <c r="S367" s="196"/>
      <c r="T367" s="196"/>
      <c r="U367" s="196"/>
    </row>
    <row r="368" spans="1:21" ht="21">
      <c r="A368" s="201" t="s">
        <v>195</v>
      </c>
      <c r="B368" s="200">
        <v>300</v>
      </c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5"/>
      <c r="Q368" s="196"/>
      <c r="R368" s="196"/>
      <c r="S368" s="196"/>
      <c r="T368" s="196"/>
      <c r="U368" s="196"/>
    </row>
    <row r="369" spans="1:21" ht="21">
      <c r="A369" s="196" t="s">
        <v>336</v>
      </c>
      <c r="B369" s="200"/>
      <c r="C369" s="194">
        <v>24</v>
      </c>
      <c r="D369" s="194">
        <v>21</v>
      </c>
      <c r="E369" s="194">
        <f>SUM(C369:D369)</f>
        <v>45</v>
      </c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5"/>
      <c r="Q369" s="196"/>
      <c r="R369" s="196"/>
      <c r="S369" s="196"/>
      <c r="T369" s="196"/>
      <c r="U369" s="196"/>
    </row>
    <row r="370" spans="1:21" ht="21">
      <c r="A370" s="196" t="s">
        <v>337</v>
      </c>
      <c r="B370" s="200"/>
      <c r="C370" s="194">
        <v>13</v>
      </c>
      <c r="D370" s="194">
        <v>18</v>
      </c>
      <c r="E370" s="194">
        <f>SUM(C370:D370)</f>
        <v>31</v>
      </c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5"/>
      <c r="Q370" s="196"/>
      <c r="R370" s="196"/>
      <c r="S370" s="196"/>
      <c r="T370" s="196"/>
      <c r="U370" s="196"/>
    </row>
    <row r="371" spans="1:21" ht="21">
      <c r="A371" s="196" t="s">
        <v>338</v>
      </c>
      <c r="B371" s="200"/>
      <c r="C371" s="194">
        <v>33</v>
      </c>
      <c r="D371" s="194">
        <v>50</v>
      </c>
      <c r="E371" s="194">
        <f>SUM(C371:D371)</f>
        <v>83</v>
      </c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5"/>
      <c r="Q371" s="196"/>
      <c r="R371" s="196"/>
      <c r="S371" s="196"/>
      <c r="T371" s="196"/>
      <c r="U371" s="196"/>
    </row>
    <row r="372" spans="1:21" ht="21">
      <c r="A372" s="201" t="s">
        <v>197</v>
      </c>
      <c r="B372" s="200">
        <v>300</v>
      </c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5"/>
      <c r="Q372" s="196"/>
      <c r="R372" s="196"/>
      <c r="S372" s="196"/>
      <c r="T372" s="196"/>
      <c r="U372" s="196"/>
    </row>
    <row r="373" spans="1:21" ht="21">
      <c r="A373" s="196" t="s">
        <v>336</v>
      </c>
      <c r="B373" s="200"/>
      <c r="C373" s="194">
        <v>33</v>
      </c>
      <c r="D373" s="194">
        <v>50</v>
      </c>
      <c r="E373" s="194">
        <f>SUM(C373:D373)</f>
        <v>83</v>
      </c>
      <c r="F373" s="194">
        <v>20</v>
      </c>
      <c r="G373" s="194">
        <v>18</v>
      </c>
      <c r="H373" s="194">
        <v>17</v>
      </c>
      <c r="I373" s="194">
        <v>28</v>
      </c>
      <c r="J373" s="194">
        <v>8</v>
      </c>
      <c r="K373" s="194">
        <v>12</v>
      </c>
      <c r="L373" s="194">
        <v>0</v>
      </c>
      <c r="M373" s="194">
        <v>0</v>
      </c>
      <c r="N373" s="194">
        <v>78</v>
      </c>
      <c r="O373" s="194">
        <v>108</v>
      </c>
      <c r="P373" s="195"/>
      <c r="Q373" s="196"/>
      <c r="R373" s="196"/>
      <c r="S373" s="196"/>
      <c r="T373" s="196"/>
      <c r="U373" s="196"/>
    </row>
    <row r="374" spans="1:21" ht="21">
      <c r="A374" s="196" t="s">
        <v>337</v>
      </c>
      <c r="B374" s="200"/>
      <c r="C374" s="194">
        <v>37</v>
      </c>
      <c r="D374" s="194">
        <v>67</v>
      </c>
      <c r="E374" s="194">
        <f>SUM(C374:D374)</f>
        <v>104</v>
      </c>
      <c r="F374" s="194"/>
      <c r="G374" s="194"/>
      <c r="H374" s="194"/>
      <c r="I374" s="194"/>
      <c r="J374" s="194"/>
      <c r="K374" s="194"/>
      <c r="L374" s="194"/>
      <c r="M374" s="194"/>
      <c r="N374" s="194">
        <v>37</v>
      </c>
      <c r="O374" s="194">
        <v>67</v>
      </c>
      <c r="P374" s="195"/>
      <c r="Q374" s="196"/>
      <c r="R374" s="196"/>
      <c r="S374" s="196"/>
      <c r="T374" s="196"/>
      <c r="U374" s="196"/>
    </row>
    <row r="375" spans="1:21" ht="21">
      <c r="A375" s="196" t="s">
        <v>338</v>
      </c>
      <c r="B375" s="200"/>
      <c r="C375" s="194">
        <v>34</v>
      </c>
      <c r="D375" s="194">
        <v>21</v>
      </c>
      <c r="E375" s="194">
        <f>SUM(C375:D375)</f>
        <v>55</v>
      </c>
      <c r="F375" s="194">
        <v>12</v>
      </c>
      <c r="G375" s="194">
        <v>15</v>
      </c>
      <c r="H375" s="194">
        <v>20</v>
      </c>
      <c r="I375" s="194">
        <v>18</v>
      </c>
      <c r="J375" s="194">
        <v>10</v>
      </c>
      <c r="K375" s="194">
        <v>13</v>
      </c>
      <c r="L375" s="194">
        <v>0</v>
      </c>
      <c r="M375" s="194">
        <v>0</v>
      </c>
      <c r="N375" s="194">
        <v>76</v>
      </c>
      <c r="O375" s="194">
        <v>67</v>
      </c>
      <c r="P375" s="195"/>
      <c r="Q375" s="196"/>
      <c r="R375" s="196"/>
      <c r="S375" s="196"/>
      <c r="T375" s="196"/>
      <c r="U375" s="196"/>
    </row>
    <row r="376" spans="1:21" ht="21">
      <c r="A376" s="196"/>
      <c r="B376" s="200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5"/>
      <c r="Q376" s="196"/>
      <c r="R376" s="196"/>
      <c r="S376" s="196"/>
      <c r="T376" s="196"/>
      <c r="U376" s="196"/>
    </row>
    <row r="377" spans="1:21" ht="21">
      <c r="A377" s="201" t="s">
        <v>57</v>
      </c>
      <c r="B377" s="176"/>
      <c r="C377" s="177"/>
      <c r="D377" s="177"/>
      <c r="E377" s="177"/>
      <c r="F377" s="184"/>
      <c r="G377" s="177"/>
      <c r="H377" s="177"/>
      <c r="I377" s="177"/>
      <c r="J377" s="177"/>
      <c r="K377" s="177"/>
      <c r="L377" s="177"/>
      <c r="M377" s="184"/>
      <c r="N377" s="177"/>
      <c r="O377" s="177"/>
      <c r="P377" s="178"/>
      <c r="Q377" s="179"/>
      <c r="R377" s="179"/>
      <c r="S377" s="179"/>
      <c r="T377" s="179"/>
      <c r="U377" s="179"/>
    </row>
    <row r="378" spans="1:21" ht="21">
      <c r="A378" s="183" t="s">
        <v>153</v>
      </c>
      <c r="B378" s="202">
        <v>2586</v>
      </c>
      <c r="C378" s="177"/>
      <c r="D378" s="177"/>
      <c r="E378" s="17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78"/>
      <c r="Q378" s="179"/>
      <c r="R378" s="179"/>
      <c r="S378" s="179"/>
      <c r="T378" s="179"/>
      <c r="U378" s="179"/>
    </row>
    <row r="379" spans="1:21" ht="21">
      <c r="A379" s="182" t="s">
        <v>339</v>
      </c>
      <c r="B379" s="176">
        <v>830</v>
      </c>
      <c r="C379" s="177">
        <v>57</v>
      </c>
      <c r="D379" s="177">
        <v>49</v>
      </c>
      <c r="E379" s="177">
        <f>SUM(C379:D379)</f>
        <v>106</v>
      </c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8"/>
      <c r="Q379" s="179"/>
      <c r="R379" s="179"/>
      <c r="S379" s="179"/>
      <c r="T379" s="179"/>
      <c r="U379" s="179"/>
    </row>
    <row r="380" spans="1:21" ht="21">
      <c r="A380" s="182" t="s">
        <v>340</v>
      </c>
      <c r="B380" s="200">
        <v>340</v>
      </c>
      <c r="C380" s="194">
        <v>50</v>
      </c>
      <c r="D380" s="194">
        <v>49</v>
      </c>
      <c r="E380" s="177">
        <f>SUM(C380:D380)</f>
        <v>99</v>
      </c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5"/>
      <c r="Q380" s="196"/>
      <c r="R380" s="196"/>
      <c r="S380" s="196"/>
      <c r="T380" s="196"/>
      <c r="U380" s="196"/>
    </row>
    <row r="381" spans="1:21" ht="21">
      <c r="A381" s="182" t="s">
        <v>341</v>
      </c>
      <c r="B381" s="200">
        <v>491</v>
      </c>
      <c r="C381" s="194">
        <v>45</v>
      </c>
      <c r="D381" s="194">
        <v>45</v>
      </c>
      <c r="E381" s="177">
        <f>SUM(C381:D381)</f>
        <v>90</v>
      </c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5"/>
      <c r="Q381" s="196"/>
      <c r="R381" s="196"/>
      <c r="S381" s="196"/>
      <c r="T381" s="196"/>
      <c r="U381" s="196"/>
    </row>
    <row r="382" spans="1:21" ht="21">
      <c r="A382" s="182" t="s">
        <v>342</v>
      </c>
      <c r="B382" s="203">
        <v>425</v>
      </c>
      <c r="C382" s="194">
        <v>53</v>
      </c>
      <c r="D382" s="194">
        <v>48</v>
      </c>
      <c r="E382" s="177">
        <f>SUM(C382:D382)</f>
        <v>101</v>
      </c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5"/>
      <c r="Q382" s="196"/>
      <c r="R382" s="196"/>
      <c r="S382" s="196"/>
      <c r="T382" s="196"/>
      <c r="U382" s="196"/>
    </row>
    <row r="383" spans="1:21" ht="21">
      <c r="A383" s="21" t="s">
        <v>157</v>
      </c>
      <c r="B383" s="176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8"/>
      <c r="Q383" s="179"/>
      <c r="R383" s="179"/>
      <c r="S383" s="179"/>
      <c r="T383" s="179"/>
      <c r="U383" s="179"/>
    </row>
    <row r="384" spans="1:21" ht="21">
      <c r="A384" s="27" t="s">
        <v>343</v>
      </c>
      <c r="B384" s="176">
        <v>850</v>
      </c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8"/>
      <c r="Q384" s="179"/>
      <c r="R384" s="179"/>
      <c r="S384" s="179"/>
      <c r="T384" s="179"/>
      <c r="U384" s="179"/>
    </row>
    <row r="385" spans="1:21" ht="21">
      <c r="A385" s="27" t="s">
        <v>344</v>
      </c>
      <c r="B385" s="202">
        <v>1200</v>
      </c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8"/>
      <c r="Q385" s="179"/>
      <c r="R385" s="179"/>
      <c r="S385" s="179"/>
      <c r="T385" s="179"/>
      <c r="U385" s="179"/>
    </row>
    <row r="386" spans="1:21" ht="21">
      <c r="A386" s="27" t="s">
        <v>345</v>
      </c>
      <c r="B386" s="176">
        <v>800</v>
      </c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8"/>
      <c r="Q386" s="179"/>
      <c r="R386" s="179"/>
      <c r="S386" s="179"/>
      <c r="T386" s="179"/>
      <c r="U386" s="179"/>
    </row>
    <row r="387" spans="1:21" ht="21">
      <c r="A387" s="21" t="s">
        <v>162</v>
      </c>
      <c r="B387" s="176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8"/>
      <c r="Q387" s="179"/>
      <c r="R387" s="179"/>
      <c r="S387" s="179"/>
      <c r="T387" s="179"/>
      <c r="U387" s="179"/>
    </row>
    <row r="388" spans="1:21" ht="21">
      <c r="A388" s="27" t="s">
        <v>346</v>
      </c>
      <c r="B388" s="202">
        <v>1147</v>
      </c>
      <c r="C388" s="177">
        <v>49</v>
      </c>
      <c r="D388" s="177">
        <v>57</v>
      </c>
      <c r="E388" s="177">
        <f>SUM(C388:D388)</f>
        <v>106</v>
      </c>
      <c r="F388" s="177">
        <v>21</v>
      </c>
      <c r="G388" s="177">
        <v>25</v>
      </c>
      <c r="H388" s="177">
        <v>31</v>
      </c>
      <c r="I388" s="177">
        <v>35</v>
      </c>
      <c r="J388" s="177">
        <v>22</v>
      </c>
      <c r="K388" s="177">
        <v>10</v>
      </c>
      <c r="L388" s="177">
        <v>0</v>
      </c>
      <c r="M388" s="177">
        <v>0</v>
      </c>
      <c r="N388" s="177">
        <v>123</v>
      </c>
      <c r="O388" s="177">
        <v>127</v>
      </c>
      <c r="P388" s="178">
        <v>0.2179</v>
      </c>
      <c r="Q388" s="179"/>
      <c r="R388" s="179"/>
      <c r="S388" s="179"/>
      <c r="T388" s="179"/>
      <c r="U388" s="179"/>
    </row>
    <row r="389" spans="1:21" ht="21">
      <c r="A389" s="21" t="s">
        <v>166</v>
      </c>
      <c r="B389" s="176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8"/>
      <c r="Q389" s="179"/>
      <c r="R389" s="179"/>
      <c r="S389" s="179"/>
      <c r="T389" s="179"/>
      <c r="U389" s="179"/>
    </row>
    <row r="390" spans="1:21" ht="21">
      <c r="A390" s="27" t="s">
        <v>347</v>
      </c>
      <c r="B390" s="176">
        <v>700</v>
      </c>
      <c r="C390" s="177">
        <v>30</v>
      </c>
      <c r="D390" s="177">
        <v>20</v>
      </c>
      <c r="E390" s="177">
        <f>SUM(C390:D390)</f>
        <v>50</v>
      </c>
      <c r="F390" s="177"/>
      <c r="G390" s="177"/>
      <c r="H390" s="177"/>
      <c r="I390" s="177"/>
      <c r="J390" s="184"/>
      <c r="K390" s="177"/>
      <c r="L390" s="184"/>
      <c r="M390" s="184"/>
      <c r="N390" s="177"/>
      <c r="O390" s="177"/>
      <c r="P390" s="178">
        <v>0.0714</v>
      </c>
      <c r="Q390" s="179"/>
      <c r="R390" s="179"/>
      <c r="S390" s="179"/>
      <c r="T390" s="179"/>
      <c r="U390" s="179"/>
    </row>
    <row r="391" spans="1:21" ht="21">
      <c r="A391" s="27" t="s">
        <v>348</v>
      </c>
      <c r="B391" s="176">
        <v>900</v>
      </c>
      <c r="C391" s="177">
        <v>45</v>
      </c>
      <c r="D391" s="177">
        <v>25</v>
      </c>
      <c r="E391" s="177">
        <f>SUM(C391:D391)</f>
        <v>70</v>
      </c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8">
        <v>0.0778</v>
      </c>
      <c r="Q391" s="179"/>
      <c r="R391" s="179"/>
      <c r="S391" s="179"/>
      <c r="T391" s="179"/>
      <c r="U391" s="179"/>
    </row>
    <row r="392" spans="1:21" ht="21">
      <c r="A392" s="27" t="s">
        <v>349</v>
      </c>
      <c r="B392" s="176">
        <v>700</v>
      </c>
      <c r="C392" s="177">
        <v>25</v>
      </c>
      <c r="D392" s="177">
        <v>30</v>
      </c>
      <c r="E392" s="177">
        <f>SUM(C392:D392)</f>
        <v>55</v>
      </c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8">
        <v>0.0785</v>
      </c>
      <c r="Q392" s="179"/>
      <c r="R392" s="179"/>
      <c r="S392" s="179"/>
      <c r="T392" s="179"/>
      <c r="U392" s="179"/>
    </row>
    <row r="393" spans="1:21" ht="21">
      <c r="A393" s="198" t="s">
        <v>171</v>
      </c>
      <c r="B393" s="176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8"/>
      <c r="Q393" s="179"/>
      <c r="R393" s="179"/>
      <c r="S393" s="179"/>
      <c r="T393" s="179"/>
      <c r="U393" s="179"/>
    </row>
    <row r="394" spans="1:21" ht="21">
      <c r="A394" s="179" t="s">
        <v>350</v>
      </c>
      <c r="B394" s="176">
        <v>200</v>
      </c>
      <c r="C394" s="177">
        <v>37</v>
      </c>
      <c r="D394" s="177">
        <v>42</v>
      </c>
      <c r="E394" s="177">
        <f>SUM(C394:D394)</f>
        <v>79</v>
      </c>
      <c r="F394" s="184">
        <v>7</v>
      </c>
      <c r="G394" s="177">
        <v>19</v>
      </c>
      <c r="H394" s="177">
        <v>18</v>
      </c>
      <c r="I394" s="177">
        <v>11</v>
      </c>
      <c r="J394" s="177">
        <v>12</v>
      </c>
      <c r="K394" s="177">
        <v>12</v>
      </c>
      <c r="L394" s="177">
        <v>0</v>
      </c>
      <c r="M394" s="177">
        <v>0</v>
      </c>
      <c r="N394" s="177">
        <v>74</v>
      </c>
      <c r="O394" s="177">
        <v>84</v>
      </c>
      <c r="P394" s="178"/>
      <c r="Q394" s="179"/>
      <c r="R394" s="179"/>
      <c r="S394" s="179"/>
      <c r="T394" s="179"/>
      <c r="U394" s="179"/>
    </row>
    <row r="395" spans="1:21" ht="21">
      <c r="A395" s="179" t="s">
        <v>351</v>
      </c>
      <c r="B395" s="176">
        <v>400</v>
      </c>
      <c r="C395" s="177">
        <v>42</v>
      </c>
      <c r="D395" s="177">
        <v>56</v>
      </c>
      <c r="E395" s="177">
        <f>SUM(C395:D395)</f>
        <v>98</v>
      </c>
      <c r="F395" s="177">
        <v>9</v>
      </c>
      <c r="G395" s="177">
        <v>11</v>
      </c>
      <c r="H395" s="177">
        <v>19</v>
      </c>
      <c r="I395" s="177">
        <v>31</v>
      </c>
      <c r="J395" s="177">
        <v>14</v>
      </c>
      <c r="K395" s="177">
        <v>14</v>
      </c>
      <c r="L395" s="177">
        <v>0</v>
      </c>
      <c r="M395" s="177">
        <v>0</v>
      </c>
      <c r="N395" s="177">
        <v>84</v>
      </c>
      <c r="O395" s="177">
        <v>112</v>
      </c>
      <c r="P395" s="178"/>
      <c r="Q395" s="179"/>
      <c r="R395" s="179"/>
      <c r="S395" s="179"/>
      <c r="T395" s="179"/>
      <c r="U395" s="179"/>
    </row>
    <row r="396" spans="1:21" ht="21">
      <c r="A396" s="179" t="s">
        <v>352</v>
      </c>
      <c r="B396" s="176">
        <v>800</v>
      </c>
      <c r="C396" s="177">
        <v>30</v>
      </c>
      <c r="D396" s="177">
        <v>32</v>
      </c>
      <c r="E396" s="177">
        <f>SUM(C396:D396)</f>
        <v>62</v>
      </c>
      <c r="F396" s="177">
        <v>12</v>
      </c>
      <c r="G396" s="177">
        <v>17</v>
      </c>
      <c r="H396" s="177">
        <v>7</v>
      </c>
      <c r="I396" s="177">
        <v>9</v>
      </c>
      <c r="J396" s="184">
        <v>11</v>
      </c>
      <c r="K396" s="177">
        <v>9</v>
      </c>
      <c r="L396" s="184">
        <v>0</v>
      </c>
      <c r="M396" s="184">
        <v>0</v>
      </c>
      <c r="N396" s="177">
        <v>60</v>
      </c>
      <c r="O396" s="177">
        <v>64</v>
      </c>
      <c r="P396" s="178"/>
      <c r="Q396" s="179"/>
      <c r="R396" s="179"/>
      <c r="S396" s="179"/>
      <c r="T396" s="179"/>
      <c r="U396" s="179"/>
    </row>
    <row r="397" spans="1:21" ht="21">
      <c r="A397" s="21" t="s">
        <v>175</v>
      </c>
      <c r="B397" s="176"/>
      <c r="C397" s="177"/>
      <c r="D397" s="177"/>
      <c r="E397" s="177"/>
      <c r="F397" s="177"/>
      <c r="G397" s="177"/>
      <c r="H397" s="177"/>
      <c r="I397" s="177"/>
      <c r="J397" s="177"/>
      <c r="K397" s="177"/>
      <c r="L397" s="184"/>
      <c r="M397" s="184"/>
      <c r="N397" s="177"/>
      <c r="O397" s="177"/>
      <c r="P397" s="178"/>
      <c r="Q397" s="179"/>
      <c r="R397" s="179"/>
      <c r="S397" s="179"/>
      <c r="T397" s="179"/>
      <c r="U397" s="179"/>
    </row>
    <row r="398" spans="1:21" ht="21">
      <c r="A398" s="21" t="s">
        <v>353</v>
      </c>
      <c r="B398" s="176">
        <v>464</v>
      </c>
      <c r="C398" s="177">
        <v>183</v>
      </c>
      <c r="D398" s="177">
        <v>179</v>
      </c>
      <c r="E398" s="177">
        <f>SUM(C398:D398)</f>
        <v>362</v>
      </c>
      <c r="F398" s="184">
        <v>30</v>
      </c>
      <c r="G398" s="177">
        <v>33</v>
      </c>
      <c r="H398" s="177">
        <v>41</v>
      </c>
      <c r="I398" s="177">
        <v>43</v>
      </c>
      <c r="J398" s="177">
        <v>46</v>
      </c>
      <c r="K398" s="177">
        <v>50</v>
      </c>
      <c r="L398" s="184">
        <v>52</v>
      </c>
      <c r="M398" s="184">
        <v>34</v>
      </c>
      <c r="N398" s="177">
        <v>352</v>
      </c>
      <c r="O398" s="177">
        <v>339</v>
      </c>
      <c r="P398" s="178">
        <v>1.48</v>
      </c>
      <c r="Q398" s="179"/>
      <c r="R398" s="179"/>
      <c r="S398" s="179"/>
      <c r="T398" s="179"/>
      <c r="U398" s="179"/>
    </row>
    <row r="399" spans="1:21" ht="21">
      <c r="A399" s="21" t="s">
        <v>354</v>
      </c>
      <c r="B399" s="176">
        <v>476</v>
      </c>
      <c r="C399" s="177">
        <v>155</v>
      </c>
      <c r="D399" s="177">
        <v>176</v>
      </c>
      <c r="E399" s="177">
        <f>SUM(C399:D399)</f>
        <v>331</v>
      </c>
      <c r="F399" s="177">
        <v>34</v>
      </c>
      <c r="G399" s="177">
        <v>41</v>
      </c>
      <c r="H399" s="177">
        <v>43</v>
      </c>
      <c r="I399" s="177">
        <v>49</v>
      </c>
      <c r="J399" s="177">
        <v>40</v>
      </c>
      <c r="K399" s="177">
        <v>44</v>
      </c>
      <c r="L399" s="177">
        <v>31</v>
      </c>
      <c r="M399" s="177">
        <v>33</v>
      </c>
      <c r="N399" s="177">
        <v>303</v>
      </c>
      <c r="O399" s="177">
        <v>343</v>
      </c>
      <c r="P399" s="178">
        <v>1.35</v>
      </c>
      <c r="Q399" s="179"/>
      <c r="R399" s="179"/>
      <c r="S399" s="179"/>
      <c r="T399" s="179"/>
      <c r="U399" s="179"/>
    </row>
    <row r="400" spans="1:21" ht="21">
      <c r="A400" s="21" t="s">
        <v>355</v>
      </c>
      <c r="B400" s="176">
        <v>637</v>
      </c>
      <c r="C400" s="177">
        <v>158</v>
      </c>
      <c r="D400" s="177">
        <v>170</v>
      </c>
      <c r="E400" s="177">
        <f>SUM(C400:D400)</f>
        <v>328</v>
      </c>
      <c r="F400" s="177">
        <v>31</v>
      </c>
      <c r="G400" s="177">
        <v>33</v>
      </c>
      <c r="H400" s="177">
        <v>42</v>
      </c>
      <c r="I400" s="177">
        <v>44</v>
      </c>
      <c r="J400" s="177">
        <v>42</v>
      </c>
      <c r="K400" s="177">
        <v>47</v>
      </c>
      <c r="L400" s="177">
        <v>32</v>
      </c>
      <c r="M400" s="177">
        <v>30</v>
      </c>
      <c r="N400" s="177">
        <v>305</v>
      </c>
      <c r="O400" s="177">
        <v>324</v>
      </c>
      <c r="P400" s="178">
        <v>0.98</v>
      </c>
      <c r="Q400" s="179"/>
      <c r="R400" s="179"/>
      <c r="S400" s="179"/>
      <c r="T400" s="179"/>
      <c r="U400" s="179"/>
    </row>
    <row r="401" spans="1:21" ht="21">
      <c r="A401" s="21" t="s">
        <v>356</v>
      </c>
      <c r="B401" s="176">
        <v>380</v>
      </c>
      <c r="C401" s="177">
        <v>152</v>
      </c>
      <c r="D401" s="177">
        <v>158</v>
      </c>
      <c r="E401" s="177">
        <f>SUM(C401:D401)</f>
        <v>310</v>
      </c>
      <c r="F401" s="177">
        <v>28</v>
      </c>
      <c r="G401" s="177">
        <v>34</v>
      </c>
      <c r="H401" s="177">
        <v>35</v>
      </c>
      <c r="I401" s="177">
        <v>40</v>
      </c>
      <c r="J401" s="177">
        <v>41</v>
      </c>
      <c r="K401" s="177">
        <v>43</v>
      </c>
      <c r="L401" s="177">
        <v>33</v>
      </c>
      <c r="M401" s="177">
        <v>32</v>
      </c>
      <c r="N401" s="177">
        <v>289</v>
      </c>
      <c r="O401" s="177">
        <v>307</v>
      </c>
      <c r="P401" s="178">
        <v>1.56</v>
      </c>
      <c r="Q401" s="179"/>
      <c r="R401" s="179"/>
      <c r="S401" s="179"/>
      <c r="T401" s="179"/>
      <c r="U401" s="179"/>
    </row>
    <row r="402" spans="1:21" ht="21">
      <c r="A402" s="183" t="s">
        <v>178</v>
      </c>
      <c r="B402" s="202">
        <v>1624</v>
      </c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8"/>
      <c r="Q402" s="179"/>
      <c r="R402" s="179"/>
      <c r="S402" s="179"/>
      <c r="T402" s="179"/>
      <c r="U402" s="179"/>
    </row>
    <row r="403" spans="1:21" ht="21">
      <c r="A403" s="196" t="s">
        <v>357</v>
      </c>
      <c r="B403" s="176">
        <v>520</v>
      </c>
      <c r="C403" s="177">
        <v>37</v>
      </c>
      <c r="D403" s="177">
        <v>27</v>
      </c>
      <c r="E403" s="177">
        <f>SUM(C403:D403)</f>
        <v>64</v>
      </c>
      <c r="F403" s="177">
        <v>5</v>
      </c>
      <c r="G403" s="177">
        <v>12</v>
      </c>
      <c r="H403" s="177">
        <v>20</v>
      </c>
      <c r="I403" s="177">
        <v>10</v>
      </c>
      <c r="J403" s="177">
        <v>5</v>
      </c>
      <c r="K403" s="177">
        <v>12</v>
      </c>
      <c r="L403" s="177">
        <v>15</v>
      </c>
      <c r="M403" s="177">
        <v>16</v>
      </c>
      <c r="N403" s="177">
        <v>45</v>
      </c>
      <c r="O403" s="177">
        <v>50</v>
      </c>
      <c r="P403" s="178">
        <v>0.12</v>
      </c>
      <c r="Q403" s="179"/>
      <c r="R403" s="179"/>
      <c r="S403" s="179"/>
      <c r="T403" s="179"/>
      <c r="U403" s="179"/>
    </row>
    <row r="404" spans="1:21" ht="21">
      <c r="A404" s="196" t="s">
        <v>358</v>
      </c>
      <c r="B404" s="176">
        <v>600</v>
      </c>
      <c r="C404" s="177">
        <v>27</v>
      </c>
      <c r="D404" s="177">
        <v>35</v>
      </c>
      <c r="E404" s="177">
        <f>SUM(C404:D404)</f>
        <v>62</v>
      </c>
      <c r="F404" s="177">
        <v>16</v>
      </c>
      <c r="G404" s="177">
        <v>10</v>
      </c>
      <c r="H404" s="177">
        <v>10</v>
      </c>
      <c r="I404" s="177">
        <v>15</v>
      </c>
      <c r="J404" s="177">
        <v>15</v>
      </c>
      <c r="K404" s="177">
        <v>13</v>
      </c>
      <c r="L404" s="177">
        <v>16</v>
      </c>
      <c r="M404" s="177">
        <v>15</v>
      </c>
      <c r="N404" s="177">
        <v>57</v>
      </c>
      <c r="O404" s="177">
        <v>53</v>
      </c>
      <c r="P404" s="178">
        <v>0.16</v>
      </c>
      <c r="Q404" s="179"/>
      <c r="R404" s="179"/>
      <c r="S404" s="179"/>
      <c r="T404" s="179"/>
      <c r="U404" s="179"/>
    </row>
    <row r="405" spans="1:21" ht="21">
      <c r="A405" s="196" t="s">
        <v>359</v>
      </c>
      <c r="B405" s="176">
        <v>504</v>
      </c>
      <c r="C405" s="177">
        <v>35</v>
      </c>
      <c r="D405" s="177">
        <v>28</v>
      </c>
      <c r="E405" s="177">
        <f>SUM(C405:D405)</f>
        <v>63</v>
      </c>
      <c r="F405" s="177">
        <v>5</v>
      </c>
      <c r="G405" s="177">
        <v>7</v>
      </c>
      <c r="H405" s="177">
        <v>15</v>
      </c>
      <c r="I405" s="177">
        <v>15</v>
      </c>
      <c r="J405" s="177">
        <v>13</v>
      </c>
      <c r="K405" s="177">
        <v>16</v>
      </c>
      <c r="L405" s="177">
        <v>19</v>
      </c>
      <c r="M405" s="177">
        <v>18</v>
      </c>
      <c r="N405" s="177">
        <v>52</v>
      </c>
      <c r="O405" s="177">
        <v>56</v>
      </c>
      <c r="P405" s="178">
        <v>0.15</v>
      </c>
      <c r="Q405" s="179"/>
      <c r="R405" s="179"/>
      <c r="S405" s="179"/>
      <c r="T405" s="179"/>
      <c r="U405" s="179"/>
    </row>
    <row r="406" spans="1:21" ht="21">
      <c r="A406" s="21" t="s">
        <v>181</v>
      </c>
      <c r="B406" s="202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8"/>
      <c r="Q406" s="179"/>
      <c r="R406" s="179"/>
      <c r="S406" s="179"/>
      <c r="T406" s="179"/>
      <c r="U406" s="179"/>
    </row>
    <row r="407" spans="1:21" ht="21">
      <c r="A407" s="27" t="s">
        <v>360</v>
      </c>
      <c r="B407" s="176">
        <v>656</v>
      </c>
      <c r="C407" s="177">
        <v>51</v>
      </c>
      <c r="D407" s="177">
        <v>65</v>
      </c>
      <c r="E407" s="177">
        <f>SUM(C407:D407)</f>
        <v>116</v>
      </c>
      <c r="F407" s="177">
        <v>20</v>
      </c>
      <c r="G407" s="177">
        <v>22</v>
      </c>
      <c r="H407" s="177">
        <v>14</v>
      </c>
      <c r="I407" s="177">
        <v>23</v>
      </c>
      <c r="J407" s="177">
        <v>12</v>
      </c>
      <c r="K407" s="177">
        <v>16</v>
      </c>
      <c r="L407" s="177">
        <v>5</v>
      </c>
      <c r="M407" s="177">
        <v>4</v>
      </c>
      <c r="N407" s="177">
        <v>51</v>
      </c>
      <c r="O407" s="177">
        <v>65</v>
      </c>
      <c r="P407" s="178">
        <v>0.17</v>
      </c>
      <c r="Q407" s="179"/>
      <c r="R407" s="179"/>
      <c r="S407" s="179"/>
      <c r="T407" s="179"/>
      <c r="U407" s="179"/>
    </row>
    <row r="408" spans="1:21" ht="21">
      <c r="A408" s="27" t="s">
        <v>361</v>
      </c>
      <c r="B408" s="176">
        <v>695</v>
      </c>
      <c r="C408" s="177">
        <v>72</v>
      </c>
      <c r="D408" s="177">
        <v>78</v>
      </c>
      <c r="E408" s="177">
        <f>SUM(C408:D408)</f>
        <v>150</v>
      </c>
      <c r="F408" s="177">
        <v>21</v>
      </c>
      <c r="G408" s="177">
        <v>25</v>
      </c>
      <c r="H408" s="177">
        <v>25</v>
      </c>
      <c r="I408" s="177">
        <v>26</v>
      </c>
      <c r="J408" s="177">
        <v>24</v>
      </c>
      <c r="K408" s="177">
        <v>21</v>
      </c>
      <c r="L408" s="177">
        <v>8</v>
      </c>
      <c r="M408" s="177">
        <v>8</v>
      </c>
      <c r="N408" s="177">
        <v>78</v>
      </c>
      <c r="O408" s="177">
        <v>80</v>
      </c>
      <c r="P408" s="178">
        <v>0.22</v>
      </c>
      <c r="Q408" s="179"/>
      <c r="R408" s="179"/>
      <c r="S408" s="179"/>
      <c r="T408" s="179"/>
      <c r="U408" s="179"/>
    </row>
    <row r="409" spans="1:21" ht="21">
      <c r="A409" s="21" t="s">
        <v>183</v>
      </c>
      <c r="B409" s="202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8"/>
      <c r="Q409" s="179"/>
      <c r="R409" s="179"/>
      <c r="S409" s="179"/>
      <c r="T409" s="179"/>
      <c r="U409" s="179"/>
    </row>
    <row r="410" spans="1:21" ht="21">
      <c r="A410" s="21" t="s">
        <v>362</v>
      </c>
      <c r="B410" s="202">
        <v>750</v>
      </c>
      <c r="C410" s="177">
        <v>43</v>
      </c>
      <c r="D410" s="177">
        <v>55</v>
      </c>
      <c r="E410" s="177">
        <f>SUM(C410:D410)</f>
        <v>98</v>
      </c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8">
        <v>0.1045</v>
      </c>
      <c r="Q410" s="179"/>
      <c r="R410" s="179"/>
      <c r="S410" s="179"/>
      <c r="T410" s="179"/>
      <c r="U410" s="179"/>
    </row>
    <row r="411" spans="1:21" ht="21">
      <c r="A411" s="27" t="s">
        <v>363</v>
      </c>
      <c r="B411" s="176">
        <v>765</v>
      </c>
      <c r="C411" s="177">
        <v>57</v>
      </c>
      <c r="D411" s="177">
        <v>61</v>
      </c>
      <c r="E411" s="177">
        <f>SUM(C411:D411)</f>
        <v>118</v>
      </c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8">
        <v>0.1234</v>
      </c>
      <c r="Q411" s="179"/>
      <c r="R411" s="179"/>
      <c r="S411" s="179"/>
      <c r="T411" s="179"/>
      <c r="U411" s="179"/>
    </row>
    <row r="412" spans="1:21" ht="21">
      <c r="A412" s="27" t="s">
        <v>364</v>
      </c>
      <c r="B412" s="176">
        <v>1522</v>
      </c>
      <c r="C412" s="177">
        <v>84</v>
      </c>
      <c r="D412" s="177">
        <v>112</v>
      </c>
      <c r="E412" s="177">
        <f>SUM(C412:D412)</f>
        <v>196</v>
      </c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8">
        <v>0.103</v>
      </c>
      <c r="Q412" s="179"/>
      <c r="R412" s="179"/>
      <c r="S412" s="179"/>
      <c r="T412" s="179"/>
      <c r="U412" s="179"/>
    </row>
    <row r="413" spans="1:21" ht="21">
      <c r="A413" s="27" t="s">
        <v>365</v>
      </c>
      <c r="B413" s="176">
        <v>1284</v>
      </c>
      <c r="C413" s="177">
        <v>89</v>
      </c>
      <c r="D413" s="177">
        <v>96</v>
      </c>
      <c r="E413" s="177">
        <f>SUM(C413:D413)</f>
        <v>185</v>
      </c>
      <c r="F413" s="177"/>
      <c r="G413" s="177"/>
      <c r="H413" s="177"/>
      <c r="I413" s="177"/>
      <c r="J413" s="177"/>
      <c r="K413" s="184"/>
      <c r="L413" s="184"/>
      <c r="M413" s="184"/>
      <c r="N413" s="177"/>
      <c r="O413" s="177"/>
      <c r="P413" s="178">
        <v>0.1153</v>
      </c>
      <c r="Q413" s="179"/>
      <c r="R413" s="179"/>
      <c r="S413" s="179"/>
      <c r="T413" s="179"/>
      <c r="U413" s="179"/>
    </row>
    <row r="414" spans="1:21" ht="21">
      <c r="A414" s="21" t="s">
        <v>186</v>
      </c>
      <c r="B414" s="176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8"/>
      <c r="Q414" s="179"/>
      <c r="R414" s="179"/>
      <c r="S414" s="179"/>
      <c r="T414" s="179"/>
      <c r="U414" s="179"/>
    </row>
    <row r="415" spans="1:21" ht="21">
      <c r="A415" s="27" t="s">
        <v>366</v>
      </c>
      <c r="B415" s="176">
        <v>865</v>
      </c>
      <c r="C415" s="177">
        <v>130</v>
      </c>
      <c r="D415" s="177">
        <v>112</v>
      </c>
      <c r="E415" s="177">
        <f>SUM(C415:D415)</f>
        <v>242</v>
      </c>
      <c r="F415" s="177">
        <v>10</v>
      </c>
      <c r="G415" s="177">
        <v>20</v>
      </c>
      <c r="H415" s="177">
        <v>80</v>
      </c>
      <c r="I415" s="177">
        <v>70</v>
      </c>
      <c r="J415" s="184">
        <v>35</v>
      </c>
      <c r="K415" s="184">
        <v>25</v>
      </c>
      <c r="L415" s="184">
        <v>10</v>
      </c>
      <c r="M415" s="184">
        <v>7</v>
      </c>
      <c r="N415" s="177">
        <v>265</v>
      </c>
      <c r="O415" s="177">
        <v>244</v>
      </c>
      <c r="P415" s="178">
        <v>0.5884</v>
      </c>
      <c r="Q415" s="179"/>
      <c r="R415" s="179"/>
      <c r="S415" s="179"/>
      <c r="T415" s="179"/>
      <c r="U415" s="179"/>
    </row>
    <row r="416" spans="1:21" ht="21">
      <c r="A416" s="27" t="s">
        <v>367</v>
      </c>
      <c r="B416" s="176">
        <v>1024</v>
      </c>
      <c r="C416" s="177">
        <v>103</v>
      </c>
      <c r="D416" s="177">
        <v>154</v>
      </c>
      <c r="E416" s="177">
        <f>SUM(C416:D416)</f>
        <v>257</v>
      </c>
      <c r="F416" s="177">
        <v>10</v>
      </c>
      <c r="G416" s="177">
        <v>35</v>
      </c>
      <c r="H416" s="177">
        <v>60</v>
      </c>
      <c r="I416" s="177">
        <v>95</v>
      </c>
      <c r="J416" s="177">
        <v>30</v>
      </c>
      <c r="K416" s="177">
        <v>22</v>
      </c>
      <c r="L416" s="177">
        <v>3</v>
      </c>
      <c r="M416" s="177">
        <v>2</v>
      </c>
      <c r="N416" s="177">
        <v>206</v>
      </c>
      <c r="O416" s="177">
        <v>310</v>
      </c>
      <c r="P416" s="178">
        <v>0.5039</v>
      </c>
      <c r="Q416" s="179"/>
      <c r="R416" s="179"/>
      <c r="S416" s="179"/>
      <c r="T416" s="179"/>
      <c r="U416" s="179"/>
    </row>
    <row r="417" spans="1:21" ht="21">
      <c r="A417" s="27" t="s">
        <v>368</v>
      </c>
      <c r="B417" s="176">
        <v>1040</v>
      </c>
      <c r="C417" s="177">
        <v>92</v>
      </c>
      <c r="D417" s="177">
        <v>120</v>
      </c>
      <c r="E417" s="177">
        <f>SUM(C417:D417)</f>
        <v>212</v>
      </c>
      <c r="F417" s="177">
        <v>20</v>
      </c>
      <c r="G417" s="177">
        <v>15</v>
      </c>
      <c r="H417" s="177">
        <v>50</v>
      </c>
      <c r="I417" s="177">
        <v>85</v>
      </c>
      <c r="J417" s="177">
        <v>20</v>
      </c>
      <c r="K417" s="177">
        <v>24</v>
      </c>
      <c r="L417" s="177">
        <v>5</v>
      </c>
      <c r="M417" s="177">
        <v>5</v>
      </c>
      <c r="N417" s="177">
        <v>187</v>
      </c>
      <c r="O417" s="177">
        <v>249</v>
      </c>
      <c r="P417" s="178">
        <v>0.4192</v>
      </c>
      <c r="Q417" s="179"/>
      <c r="R417" s="179"/>
      <c r="S417" s="179"/>
      <c r="T417" s="179"/>
      <c r="U417" s="179"/>
    </row>
    <row r="418" spans="1:21" ht="21">
      <c r="A418" s="21" t="s">
        <v>188</v>
      </c>
      <c r="B418" s="176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8"/>
      <c r="Q418" s="179"/>
      <c r="R418" s="179"/>
      <c r="S418" s="179"/>
      <c r="T418" s="179"/>
      <c r="U418" s="179"/>
    </row>
    <row r="419" spans="1:21" ht="21">
      <c r="A419" s="27" t="s">
        <v>369</v>
      </c>
      <c r="B419" s="176">
        <v>552</v>
      </c>
      <c r="C419" s="177">
        <v>37</v>
      </c>
      <c r="D419" s="177">
        <v>42</v>
      </c>
      <c r="E419" s="177">
        <f>SUM(C419:D419)</f>
        <v>79</v>
      </c>
      <c r="F419" s="177">
        <v>7</v>
      </c>
      <c r="G419" s="177">
        <v>19</v>
      </c>
      <c r="H419" s="177">
        <v>18</v>
      </c>
      <c r="I419" s="177">
        <v>17</v>
      </c>
      <c r="J419" s="177">
        <v>12</v>
      </c>
      <c r="K419" s="177">
        <v>19</v>
      </c>
      <c r="L419" s="177">
        <v>0</v>
      </c>
      <c r="M419" s="177">
        <v>0</v>
      </c>
      <c r="N419" s="177">
        <v>74</v>
      </c>
      <c r="O419" s="177">
        <v>97</v>
      </c>
      <c r="P419" s="178">
        <v>0.31</v>
      </c>
      <c r="Q419" s="179"/>
      <c r="R419" s="179"/>
      <c r="S419" s="179"/>
      <c r="T419" s="179"/>
      <c r="U419" s="179"/>
    </row>
    <row r="420" spans="1:21" ht="21">
      <c r="A420" s="27" t="s">
        <v>370</v>
      </c>
      <c r="B420" s="176">
        <v>800</v>
      </c>
      <c r="C420" s="177">
        <v>42</v>
      </c>
      <c r="D420" s="177">
        <v>56</v>
      </c>
      <c r="E420" s="177">
        <f>SUM(C420:D420)</f>
        <v>98</v>
      </c>
      <c r="F420" s="177">
        <v>9</v>
      </c>
      <c r="G420" s="177">
        <v>14</v>
      </c>
      <c r="H420" s="177">
        <v>19</v>
      </c>
      <c r="I420" s="177">
        <v>31</v>
      </c>
      <c r="J420" s="177">
        <v>18</v>
      </c>
      <c r="K420" s="177">
        <v>14</v>
      </c>
      <c r="L420" s="177">
        <v>0</v>
      </c>
      <c r="M420" s="177">
        <v>0</v>
      </c>
      <c r="N420" s="177">
        <v>88</v>
      </c>
      <c r="O420" s="177">
        <v>115</v>
      </c>
      <c r="P420" s="178">
        <v>0.25</v>
      </c>
      <c r="Q420" s="179"/>
      <c r="R420" s="179"/>
      <c r="S420" s="179"/>
      <c r="T420" s="179"/>
      <c r="U420" s="179"/>
    </row>
    <row r="421" spans="1:21" ht="21">
      <c r="A421" s="27" t="s">
        <v>371</v>
      </c>
      <c r="B421" s="202">
        <v>355</v>
      </c>
      <c r="C421" s="177">
        <v>30</v>
      </c>
      <c r="D421" s="177">
        <v>32</v>
      </c>
      <c r="E421" s="177">
        <f>SUM(C421:D421)</f>
        <v>62</v>
      </c>
      <c r="F421" s="177">
        <v>12</v>
      </c>
      <c r="G421" s="177">
        <v>17</v>
      </c>
      <c r="H421" s="177">
        <v>9</v>
      </c>
      <c r="I421" s="177">
        <v>12</v>
      </c>
      <c r="J421" s="177">
        <v>11</v>
      </c>
      <c r="K421" s="177">
        <v>9</v>
      </c>
      <c r="L421" s="177">
        <v>0</v>
      </c>
      <c r="M421" s="177">
        <v>0</v>
      </c>
      <c r="N421" s="177">
        <v>62</v>
      </c>
      <c r="O421" s="177">
        <v>70</v>
      </c>
      <c r="P421" s="178">
        <v>0.37</v>
      </c>
      <c r="Q421" s="179"/>
      <c r="R421" s="179"/>
      <c r="S421" s="179"/>
      <c r="T421" s="179"/>
      <c r="U421" s="179"/>
    </row>
    <row r="422" spans="1:21" ht="21">
      <c r="A422" s="21" t="s">
        <v>190</v>
      </c>
      <c r="B422" s="202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8"/>
      <c r="Q422" s="179"/>
      <c r="R422" s="179"/>
      <c r="S422" s="179"/>
      <c r="T422" s="179"/>
      <c r="U422" s="179"/>
    </row>
    <row r="423" spans="1:21" ht="21">
      <c r="A423" s="27" t="s">
        <v>372</v>
      </c>
      <c r="B423" s="176">
        <v>500</v>
      </c>
      <c r="C423" s="177">
        <v>40</v>
      </c>
      <c r="D423" s="177">
        <v>45</v>
      </c>
      <c r="E423" s="177">
        <f>SUM(C423:D423)</f>
        <v>85</v>
      </c>
      <c r="F423" s="177">
        <v>10</v>
      </c>
      <c r="G423" s="177">
        <v>25</v>
      </c>
      <c r="H423" s="177">
        <v>22</v>
      </c>
      <c r="I423" s="177">
        <v>15</v>
      </c>
      <c r="J423" s="177">
        <v>15</v>
      </c>
      <c r="K423" s="177">
        <v>15</v>
      </c>
      <c r="L423" s="177">
        <v>0</v>
      </c>
      <c r="M423" s="177">
        <v>0</v>
      </c>
      <c r="N423" s="177">
        <v>87</v>
      </c>
      <c r="O423" s="177">
        <v>100</v>
      </c>
      <c r="P423" s="178"/>
      <c r="Q423" s="179"/>
      <c r="R423" s="179"/>
      <c r="S423" s="179"/>
      <c r="T423" s="179"/>
      <c r="U423" s="179"/>
    </row>
    <row r="424" spans="1:21" ht="21">
      <c r="A424" s="27" t="s">
        <v>373</v>
      </c>
      <c r="B424" s="176">
        <v>500</v>
      </c>
      <c r="C424" s="177">
        <v>45</v>
      </c>
      <c r="D424" s="177">
        <v>59</v>
      </c>
      <c r="E424" s="177">
        <f>SUM(C424:D424)</f>
        <v>104</v>
      </c>
      <c r="F424" s="177">
        <v>12</v>
      </c>
      <c r="G424" s="177">
        <v>14</v>
      </c>
      <c r="H424" s="177">
        <v>25</v>
      </c>
      <c r="I424" s="177">
        <v>35</v>
      </c>
      <c r="J424" s="177">
        <v>20</v>
      </c>
      <c r="K424" s="177">
        <v>20</v>
      </c>
      <c r="L424" s="177">
        <v>0</v>
      </c>
      <c r="M424" s="177">
        <v>0</v>
      </c>
      <c r="N424" s="177">
        <v>102</v>
      </c>
      <c r="O424" s="177">
        <v>128</v>
      </c>
      <c r="P424" s="178"/>
      <c r="Q424" s="179"/>
      <c r="R424" s="179"/>
      <c r="S424" s="179"/>
      <c r="T424" s="179"/>
      <c r="U424" s="179"/>
    </row>
    <row r="425" spans="1:21" ht="21">
      <c r="A425" s="27" t="s">
        <v>374</v>
      </c>
      <c r="B425" s="176">
        <v>700</v>
      </c>
      <c r="C425" s="177"/>
      <c r="D425" s="177"/>
      <c r="E425" s="177"/>
      <c r="F425" s="177">
        <v>5</v>
      </c>
      <c r="G425" s="177">
        <v>5</v>
      </c>
      <c r="H425" s="177">
        <v>10</v>
      </c>
      <c r="I425" s="177">
        <v>4</v>
      </c>
      <c r="J425" s="177">
        <v>4</v>
      </c>
      <c r="K425" s="177">
        <v>15</v>
      </c>
      <c r="L425" s="177">
        <v>0</v>
      </c>
      <c r="M425" s="177">
        <v>0</v>
      </c>
      <c r="N425" s="177">
        <v>19</v>
      </c>
      <c r="O425" s="177">
        <v>24</v>
      </c>
      <c r="P425" s="178"/>
      <c r="Q425" s="179"/>
      <c r="R425" s="179"/>
      <c r="S425" s="179"/>
      <c r="T425" s="179"/>
      <c r="U425" s="179"/>
    </row>
    <row r="426" spans="1:21" ht="21">
      <c r="A426" s="21" t="s">
        <v>332</v>
      </c>
      <c r="B426" s="200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5"/>
      <c r="Q426" s="196"/>
      <c r="R426" s="196"/>
      <c r="S426" s="196"/>
      <c r="T426" s="196"/>
      <c r="U426" s="196"/>
    </row>
    <row r="427" spans="1:21" ht="21">
      <c r="A427" s="27" t="s">
        <v>375</v>
      </c>
      <c r="B427" s="204">
        <v>850</v>
      </c>
      <c r="C427" s="205">
        <v>75</v>
      </c>
      <c r="D427" s="194">
        <v>73</v>
      </c>
      <c r="E427" s="205">
        <f>SUM(C427:D427)</f>
        <v>148</v>
      </c>
      <c r="F427" s="205"/>
      <c r="G427" s="205"/>
      <c r="H427" s="205"/>
      <c r="I427" s="205"/>
      <c r="J427" s="205"/>
      <c r="K427" s="205"/>
      <c r="L427" s="205"/>
      <c r="M427" s="205"/>
      <c r="N427" s="205"/>
      <c r="O427" s="194"/>
      <c r="P427" s="195">
        <v>0.17</v>
      </c>
      <c r="Q427" s="196"/>
      <c r="R427" s="196"/>
      <c r="S427" s="196"/>
      <c r="T427" s="196"/>
      <c r="U427" s="196"/>
    </row>
    <row r="428" spans="1:21" ht="21">
      <c r="A428" s="27" t="s">
        <v>376</v>
      </c>
      <c r="B428" s="202">
        <v>1180</v>
      </c>
      <c r="C428" s="177">
        <v>92</v>
      </c>
      <c r="D428" s="177">
        <v>93</v>
      </c>
      <c r="E428" s="205">
        <f>SUM(C428:D428)</f>
        <v>185</v>
      </c>
      <c r="F428" s="184"/>
      <c r="G428" s="184"/>
      <c r="H428" s="184"/>
      <c r="I428" s="184"/>
      <c r="J428" s="184"/>
      <c r="K428" s="184"/>
      <c r="L428" s="184"/>
      <c r="M428" s="184"/>
      <c r="N428" s="177"/>
      <c r="O428" s="177"/>
      <c r="P428" s="178">
        <v>0.16</v>
      </c>
      <c r="Q428" s="190"/>
      <c r="R428" s="190"/>
      <c r="S428" s="190"/>
      <c r="T428" s="190"/>
      <c r="U428" s="188"/>
    </row>
    <row r="429" spans="1:21" ht="21">
      <c r="A429" s="27" t="s">
        <v>377</v>
      </c>
      <c r="B429" s="166">
        <v>626</v>
      </c>
      <c r="C429" s="177">
        <v>57</v>
      </c>
      <c r="D429" s="177">
        <v>64</v>
      </c>
      <c r="E429" s="205">
        <f>SUM(C429:D429)</f>
        <v>121</v>
      </c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8">
        <v>0.19</v>
      </c>
      <c r="Q429" s="179"/>
      <c r="R429" s="179"/>
      <c r="S429" s="179"/>
      <c r="T429" s="179"/>
      <c r="U429" s="179"/>
    </row>
    <row r="430" spans="1:21" ht="21">
      <c r="A430" s="21" t="s">
        <v>195</v>
      </c>
      <c r="B430" s="176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8"/>
      <c r="Q430" s="179"/>
      <c r="R430" s="179"/>
      <c r="S430" s="179"/>
      <c r="T430" s="179"/>
      <c r="U430" s="179"/>
    </row>
    <row r="431" spans="1:21" ht="21">
      <c r="A431" s="27" t="s">
        <v>378</v>
      </c>
      <c r="B431" s="202">
        <v>1422</v>
      </c>
      <c r="C431" s="177">
        <v>49</v>
      </c>
      <c r="D431" s="177">
        <v>57</v>
      </c>
      <c r="E431" s="177">
        <f>SUM(C431:D431)</f>
        <v>106</v>
      </c>
      <c r="F431" s="177">
        <v>21</v>
      </c>
      <c r="G431" s="177">
        <v>22</v>
      </c>
      <c r="H431" s="177">
        <v>30</v>
      </c>
      <c r="I431" s="177">
        <v>35</v>
      </c>
      <c r="J431" s="177">
        <v>23</v>
      </c>
      <c r="K431" s="177">
        <v>22</v>
      </c>
      <c r="L431" s="177">
        <v>15</v>
      </c>
      <c r="M431" s="177">
        <v>18</v>
      </c>
      <c r="N431" s="177">
        <v>138</v>
      </c>
      <c r="O431" s="177">
        <v>154</v>
      </c>
      <c r="P431" s="178">
        <v>0.2053</v>
      </c>
      <c r="Q431" s="179"/>
      <c r="R431" s="179"/>
      <c r="S431" s="179"/>
      <c r="T431" s="179"/>
      <c r="U431" s="179"/>
    </row>
    <row r="432" spans="1:21" ht="21">
      <c r="A432" s="27" t="s">
        <v>379</v>
      </c>
      <c r="B432" s="202">
        <v>1304</v>
      </c>
      <c r="C432" s="177">
        <v>68</v>
      </c>
      <c r="D432" s="177">
        <v>64</v>
      </c>
      <c r="E432" s="177">
        <f>SUM(C432:D432)</f>
        <v>132</v>
      </c>
      <c r="F432" s="177">
        <v>20</v>
      </c>
      <c r="G432" s="177">
        <v>25</v>
      </c>
      <c r="H432" s="177">
        <v>30</v>
      </c>
      <c r="I432" s="177">
        <v>28</v>
      </c>
      <c r="J432" s="177">
        <v>23</v>
      </c>
      <c r="K432" s="177">
        <v>15</v>
      </c>
      <c r="L432" s="177">
        <v>20</v>
      </c>
      <c r="M432" s="177">
        <v>15</v>
      </c>
      <c r="N432" s="177">
        <v>161</v>
      </c>
      <c r="O432" s="177">
        <v>147</v>
      </c>
      <c r="P432" s="178">
        <v>0.2361</v>
      </c>
      <c r="Q432" s="179"/>
      <c r="R432" s="179"/>
      <c r="S432" s="179"/>
      <c r="T432" s="179"/>
      <c r="U432" s="179"/>
    </row>
    <row r="433" spans="1:21" ht="21">
      <c r="A433" s="21" t="s">
        <v>197</v>
      </c>
      <c r="B433" s="176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8"/>
      <c r="Q433" s="179"/>
      <c r="R433" s="179"/>
      <c r="S433" s="179"/>
      <c r="T433" s="179"/>
      <c r="U433" s="179"/>
    </row>
    <row r="434" spans="1:21" ht="21">
      <c r="A434" s="27" t="s">
        <v>380</v>
      </c>
      <c r="B434" s="176">
        <v>500</v>
      </c>
      <c r="C434" s="177">
        <v>49</v>
      </c>
      <c r="D434" s="177">
        <v>57</v>
      </c>
      <c r="E434" s="177">
        <f>SUM(C434:D434)</f>
        <v>106</v>
      </c>
      <c r="F434" s="177">
        <v>10</v>
      </c>
      <c r="G434" s="177">
        <v>13</v>
      </c>
      <c r="H434" s="177">
        <v>18</v>
      </c>
      <c r="I434" s="177">
        <v>31</v>
      </c>
      <c r="J434" s="177">
        <v>20</v>
      </c>
      <c r="K434" s="177">
        <v>15</v>
      </c>
      <c r="L434" s="177">
        <v>5</v>
      </c>
      <c r="M434" s="177">
        <v>80</v>
      </c>
      <c r="N434" s="177">
        <v>102</v>
      </c>
      <c r="O434" s="177">
        <v>124</v>
      </c>
      <c r="P434" s="178"/>
      <c r="Q434" s="179"/>
      <c r="R434" s="179"/>
      <c r="S434" s="179"/>
      <c r="T434" s="179"/>
      <c r="U434" s="179"/>
    </row>
    <row r="435" spans="1:21" ht="21">
      <c r="A435" s="27"/>
      <c r="B435" s="176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8"/>
      <c r="Q435" s="179"/>
      <c r="R435" s="179"/>
      <c r="S435" s="179"/>
      <c r="T435" s="179"/>
      <c r="U435" s="179"/>
    </row>
    <row r="436" spans="1:21" ht="21">
      <c r="A436" s="206" t="s">
        <v>60</v>
      </c>
      <c r="B436" s="207"/>
      <c r="C436" s="208"/>
      <c r="D436" s="208"/>
      <c r="E436" s="208"/>
      <c r="F436" s="209"/>
      <c r="G436" s="209"/>
      <c r="H436" s="208"/>
      <c r="I436" s="208"/>
      <c r="J436" s="209"/>
      <c r="K436" s="209"/>
      <c r="L436" s="209"/>
      <c r="M436" s="209"/>
      <c r="N436" s="208"/>
      <c r="O436" s="208"/>
      <c r="P436" s="210"/>
      <c r="Q436" s="196"/>
      <c r="R436" s="196"/>
      <c r="S436" s="211"/>
      <c r="T436" s="211"/>
      <c r="U436" s="196"/>
    </row>
    <row r="437" spans="1:21" ht="21">
      <c r="A437" s="198" t="s">
        <v>61</v>
      </c>
      <c r="B437" s="200"/>
      <c r="C437" s="194"/>
      <c r="D437" s="194"/>
      <c r="E437" s="194"/>
      <c r="F437" s="184"/>
      <c r="G437" s="184"/>
      <c r="H437" s="194"/>
      <c r="I437" s="194"/>
      <c r="J437" s="184"/>
      <c r="K437" s="184"/>
      <c r="L437" s="184"/>
      <c r="M437" s="184"/>
      <c r="N437" s="194"/>
      <c r="O437" s="194"/>
      <c r="P437" s="210"/>
      <c r="Q437" s="196"/>
      <c r="R437" s="196"/>
      <c r="S437" s="211"/>
      <c r="T437" s="211"/>
      <c r="U437" s="196"/>
    </row>
    <row r="438" spans="1:21" ht="21">
      <c r="A438" s="198" t="s">
        <v>62</v>
      </c>
      <c r="B438" s="200"/>
      <c r="C438" s="194"/>
      <c r="D438" s="194"/>
      <c r="E438" s="194"/>
      <c r="F438" s="184"/>
      <c r="G438" s="184"/>
      <c r="H438" s="194"/>
      <c r="I438" s="194"/>
      <c r="J438" s="184"/>
      <c r="K438" s="184"/>
      <c r="L438" s="184"/>
      <c r="M438" s="184"/>
      <c r="N438" s="194"/>
      <c r="O438" s="194"/>
      <c r="P438" s="195"/>
      <c r="Q438" s="196"/>
      <c r="R438" s="196"/>
      <c r="S438" s="211"/>
      <c r="T438" s="211"/>
      <c r="U438" s="196"/>
    </row>
    <row r="439" spans="1:21" ht="21">
      <c r="A439" s="198" t="s">
        <v>63</v>
      </c>
      <c r="B439" s="176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8"/>
      <c r="Q439" s="179"/>
      <c r="R439" s="179"/>
      <c r="S439" s="179"/>
      <c r="T439" s="179"/>
      <c r="U439" s="179"/>
    </row>
    <row r="440" spans="1:21" ht="21">
      <c r="A440" s="212" t="s">
        <v>381</v>
      </c>
      <c r="B440" s="176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8"/>
      <c r="Q440" s="179"/>
      <c r="R440" s="179"/>
      <c r="S440" s="179"/>
      <c r="T440" s="179"/>
      <c r="U440" s="179"/>
    </row>
    <row r="441" spans="1:21" ht="21">
      <c r="A441" s="212" t="s">
        <v>382</v>
      </c>
      <c r="B441" s="176"/>
      <c r="C441" s="177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8"/>
      <c r="Q441" s="179"/>
      <c r="R441" s="179"/>
      <c r="S441" s="179"/>
      <c r="T441" s="179"/>
      <c r="U441" s="179"/>
    </row>
    <row r="442" spans="1:21" ht="21">
      <c r="A442" s="212" t="s">
        <v>383</v>
      </c>
      <c r="B442" s="176"/>
      <c r="C442" s="177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8"/>
      <c r="Q442" s="179"/>
      <c r="R442" s="179"/>
      <c r="S442" s="179"/>
      <c r="T442" s="179"/>
      <c r="U442" s="179"/>
    </row>
    <row r="443" spans="1:21" ht="21">
      <c r="A443" s="198" t="s">
        <v>66</v>
      </c>
      <c r="B443" s="176"/>
      <c r="C443" s="177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8"/>
      <c r="Q443" s="179"/>
      <c r="R443" s="179"/>
      <c r="S443" s="179"/>
      <c r="T443" s="179"/>
      <c r="U443" s="179"/>
    </row>
    <row r="444" spans="1:21" ht="21">
      <c r="A444" s="179" t="s">
        <v>67</v>
      </c>
      <c r="B444" s="176"/>
      <c r="C444" s="177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8"/>
      <c r="Q444" s="179"/>
      <c r="R444" s="179"/>
      <c r="S444" s="179"/>
      <c r="T444" s="179"/>
      <c r="U444" s="179"/>
    </row>
    <row r="445" spans="1:21" ht="21">
      <c r="A445" s="179" t="s">
        <v>68</v>
      </c>
      <c r="B445" s="176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8"/>
      <c r="Q445" s="179"/>
      <c r="R445" s="179"/>
      <c r="S445" s="179"/>
      <c r="T445" s="179"/>
      <c r="U445" s="179"/>
    </row>
    <row r="446" spans="1:21" ht="21">
      <c r="A446" s="179" t="s">
        <v>69</v>
      </c>
      <c r="B446" s="176"/>
      <c r="C446" s="177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8"/>
      <c r="Q446" s="179"/>
      <c r="R446" s="179"/>
      <c r="S446" s="179"/>
      <c r="T446" s="179"/>
      <c r="U446" s="179"/>
    </row>
    <row r="447" spans="1:21" ht="21">
      <c r="A447" s="198" t="s">
        <v>70</v>
      </c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</row>
    <row r="448" spans="1:21" ht="21">
      <c r="A448" s="179" t="s">
        <v>67</v>
      </c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</row>
    <row r="449" spans="1:21" ht="21">
      <c r="A449" s="179" t="s">
        <v>68</v>
      </c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</row>
    <row r="450" spans="1:21" ht="21">
      <c r="A450" s="179" t="s">
        <v>69</v>
      </c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</row>
  </sheetData>
  <sheetProtection/>
  <mergeCells count="20">
    <mergeCell ref="A2:U2"/>
    <mergeCell ref="A3:U3"/>
    <mergeCell ref="A4:U4"/>
    <mergeCell ref="A6:A8"/>
    <mergeCell ref="B6:B8"/>
    <mergeCell ref="C6:D7"/>
    <mergeCell ref="E6:E7"/>
    <mergeCell ref="F6:M6"/>
    <mergeCell ref="N6:O7"/>
    <mergeCell ref="P6:P8"/>
    <mergeCell ref="B9:U9"/>
    <mergeCell ref="Q6:Q8"/>
    <mergeCell ref="R6:R8"/>
    <mergeCell ref="S6:S8"/>
    <mergeCell ref="T6:T8"/>
    <mergeCell ref="U6:U8"/>
    <mergeCell ref="F7:G7"/>
    <mergeCell ref="H7:I7"/>
    <mergeCell ref="J7:K7"/>
    <mergeCell ref="L7:M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A1">
      <selection activeCell="A1" sqref="A1:IV16384"/>
    </sheetView>
  </sheetViews>
  <sheetFormatPr defaultColWidth="6.8515625" defaultRowHeight="15"/>
  <cols>
    <col min="1" max="1" width="42.00390625" style="69" customWidth="1"/>
    <col min="2" max="2" width="8.421875" style="69" customWidth="1"/>
    <col min="3" max="3" width="6.57421875" style="69" customWidth="1"/>
    <col min="4" max="4" width="7.140625" style="69" customWidth="1"/>
    <col min="5" max="5" width="6.421875" style="69" customWidth="1"/>
    <col min="6" max="12" width="5.421875" style="69" customWidth="1"/>
    <col min="13" max="13" width="5.28125" style="69" customWidth="1"/>
    <col min="14" max="14" width="6.28125" style="69" customWidth="1"/>
    <col min="15" max="15" width="6.7109375" style="69" customWidth="1"/>
    <col min="16" max="16" width="6.28125" style="69" customWidth="1"/>
    <col min="17" max="18" width="10.421875" style="69" customWidth="1"/>
    <col min="19" max="19" width="8.8515625" style="69" customWidth="1"/>
    <col min="20" max="22" width="10.421875" style="69" customWidth="1"/>
    <col min="23" max="16384" width="6.8515625" style="69" customWidth="1"/>
  </cols>
  <sheetData>
    <row r="1" spans="1:22" ht="23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2" ht="23.25">
      <c r="A2" s="283" t="s">
        <v>384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</row>
    <row r="3" spans="1:22" ht="23.25">
      <c r="A3" s="284" t="s">
        <v>385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</row>
    <row r="4" spans="1:24" s="72" customFormat="1" ht="71.25" customHeight="1">
      <c r="A4" s="285" t="s">
        <v>3</v>
      </c>
      <c r="B4" s="287" t="s">
        <v>4</v>
      </c>
      <c r="C4" s="290" t="s">
        <v>5</v>
      </c>
      <c r="D4" s="294"/>
      <c r="E4" s="291"/>
      <c r="F4" s="290" t="s">
        <v>6</v>
      </c>
      <c r="G4" s="294"/>
      <c r="H4" s="294"/>
      <c r="I4" s="294"/>
      <c r="J4" s="294"/>
      <c r="K4" s="294"/>
      <c r="L4" s="294"/>
      <c r="M4" s="291"/>
      <c r="N4" s="290" t="s">
        <v>7</v>
      </c>
      <c r="O4" s="294"/>
      <c r="P4" s="291"/>
      <c r="Q4" s="287" t="s">
        <v>8</v>
      </c>
      <c r="R4" s="287" t="s">
        <v>9</v>
      </c>
      <c r="S4" s="287" t="s">
        <v>10</v>
      </c>
      <c r="T4" s="287" t="s">
        <v>11</v>
      </c>
      <c r="U4" s="287" t="s">
        <v>12</v>
      </c>
      <c r="V4" s="287" t="s">
        <v>13</v>
      </c>
      <c r="W4" s="71"/>
      <c r="X4" s="71"/>
    </row>
    <row r="5" spans="1:24" s="72" customFormat="1" ht="28.5" customHeight="1">
      <c r="A5" s="286"/>
      <c r="B5" s="288"/>
      <c r="C5" s="292"/>
      <c r="D5" s="336"/>
      <c r="E5" s="293"/>
      <c r="F5" s="295" t="s">
        <v>14</v>
      </c>
      <c r="G5" s="295"/>
      <c r="H5" s="295" t="s">
        <v>15</v>
      </c>
      <c r="I5" s="295"/>
      <c r="J5" s="295" t="s">
        <v>16</v>
      </c>
      <c r="K5" s="295"/>
      <c r="L5" s="295" t="s">
        <v>17</v>
      </c>
      <c r="M5" s="295"/>
      <c r="N5" s="337"/>
      <c r="O5" s="338"/>
      <c r="P5" s="339"/>
      <c r="Q5" s="288"/>
      <c r="R5" s="288"/>
      <c r="S5" s="288"/>
      <c r="T5" s="288"/>
      <c r="U5" s="288"/>
      <c r="V5" s="288"/>
      <c r="W5" s="71"/>
      <c r="X5" s="71"/>
    </row>
    <row r="6" spans="1:22" s="72" customFormat="1" ht="24" customHeight="1">
      <c r="A6" s="286"/>
      <c r="B6" s="289"/>
      <c r="C6" s="73" t="s">
        <v>18</v>
      </c>
      <c r="D6" s="73" t="s">
        <v>19</v>
      </c>
      <c r="E6" s="74" t="s">
        <v>20</v>
      </c>
      <c r="F6" s="73" t="s">
        <v>18</v>
      </c>
      <c r="G6" s="73" t="s">
        <v>19</v>
      </c>
      <c r="H6" s="73" t="s">
        <v>18</v>
      </c>
      <c r="I6" s="73" t="s">
        <v>19</v>
      </c>
      <c r="J6" s="73" t="s">
        <v>18</v>
      </c>
      <c r="K6" s="73" t="s">
        <v>19</v>
      </c>
      <c r="L6" s="73" t="s">
        <v>18</v>
      </c>
      <c r="M6" s="73" t="s">
        <v>19</v>
      </c>
      <c r="N6" s="73" t="s">
        <v>18</v>
      </c>
      <c r="O6" s="73" t="s">
        <v>19</v>
      </c>
      <c r="P6" s="73" t="s">
        <v>21</v>
      </c>
      <c r="Q6" s="289"/>
      <c r="R6" s="289"/>
      <c r="S6" s="289"/>
      <c r="T6" s="289"/>
      <c r="U6" s="289"/>
      <c r="V6" s="289"/>
    </row>
    <row r="7" spans="1:22" s="72" customFormat="1" ht="24" customHeight="1">
      <c r="A7" s="75" t="s">
        <v>22</v>
      </c>
      <c r="B7" s="302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4"/>
    </row>
    <row r="8" spans="1:22" s="79" customFormat="1" ht="26.25" customHeight="1">
      <c r="A8" s="76" t="s">
        <v>23</v>
      </c>
      <c r="B8" s="77"/>
      <c r="C8" s="213"/>
      <c r="D8" s="77"/>
      <c r="E8" s="214"/>
      <c r="F8" s="213"/>
      <c r="G8" s="77"/>
      <c r="H8" s="213"/>
      <c r="I8" s="77"/>
      <c r="J8" s="213"/>
      <c r="K8" s="77"/>
      <c r="L8" s="213"/>
      <c r="M8" s="77"/>
      <c r="N8" s="213"/>
      <c r="O8" s="77"/>
      <c r="P8" s="214"/>
      <c r="Q8" s="77"/>
      <c r="R8" s="78"/>
      <c r="S8" s="78"/>
      <c r="T8" s="78"/>
      <c r="U8" s="78"/>
      <c r="V8" s="78"/>
    </row>
    <row r="9" spans="1:22" s="82" customFormat="1" ht="21">
      <c r="A9" s="90" t="s">
        <v>24</v>
      </c>
      <c r="B9" s="215">
        <v>15</v>
      </c>
      <c r="C9" s="216"/>
      <c r="D9" s="86"/>
      <c r="E9" s="217">
        <f>(C9+D9)</f>
        <v>0</v>
      </c>
      <c r="F9" s="216"/>
      <c r="G9" s="86"/>
      <c r="H9" s="216"/>
      <c r="I9" s="86"/>
      <c r="J9" s="216"/>
      <c r="K9" s="86"/>
      <c r="L9" s="216"/>
      <c r="M9" s="86"/>
      <c r="N9" s="216">
        <f>(C9+F9+H9+J9+L9)</f>
        <v>0</v>
      </c>
      <c r="O9" s="86">
        <f>(D9+G9+I9+K9+M9)</f>
        <v>0</v>
      </c>
      <c r="P9" s="217">
        <f>(N9+O9)</f>
        <v>0</v>
      </c>
      <c r="Q9" s="218">
        <f>(P9*100)/B9</f>
        <v>0</v>
      </c>
      <c r="R9" s="87">
        <v>8250</v>
      </c>
      <c r="S9" s="87"/>
      <c r="T9" s="86"/>
      <c r="U9" s="86">
        <f>(S9+T9)</f>
        <v>0</v>
      </c>
      <c r="V9" s="219">
        <f>(U9*100)/R9</f>
        <v>0</v>
      </c>
    </row>
    <row r="10" spans="1:22" s="82" customFormat="1" ht="21">
      <c r="A10" s="91" t="s">
        <v>386</v>
      </c>
      <c r="B10" s="215">
        <v>5</v>
      </c>
      <c r="C10" s="216"/>
      <c r="D10" s="86"/>
      <c r="E10" s="217">
        <f>(C10+D10)</f>
        <v>0</v>
      </c>
      <c r="F10" s="216"/>
      <c r="G10" s="86"/>
      <c r="H10" s="216"/>
      <c r="I10" s="86"/>
      <c r="J10" s="216"/>
      <c r="K10" s="86"/>
      <c r="L10" s="216"/>
      <c r="M10" s="86"/>
      <c r="N10" s="216">
        <f aca="true" t="shared" si="0" ref="N10:O12">(C10+F10+H10+J10+L10)</f>
        <v>0</v>
      </c>
      <c r="O10" s="86">
        <f t="shared" si="0"/>
        <v>0</v>
      </c>
      <c r="P10" s="217">
        <f>(N10+O10)</f>
        <v>0</v>
      </c>
      <c r="Q10" s="218">
        <f>(P10*100)/B10</f>
        <v>0</v>
      </c>
      <c r="R10" s="87"/>
      <c r="S10" s="87"/>
      <c r="T10" s="86"/>
      <c r="U10" s="86"/>
      <c r="V10" s="219"/>
    </row>
    <row r="11" spans="1:22" s="82" customFormat="1" ht="21">
      <c r="A11" s="91" t="s">
        <v>387</v>
      </c>
      <c r="B11" s="215">
        <v>5</v>
      </c>
      <c r="C11" s="216"/>
      <c r="D11" s="86"/>
      <c r="E11" s="217">
        <f>(C11+D11)</f>
        <v>0</v>
      </c>
      <c r="F11" s="216"/>
      <c r="G11" s="86"/>
      <c r="H11" s="216"/>
      <c r="I11" s="86"/>
      <c r="J11" s="216"/>
      <c r="K11" s="86"/>
      <c r="L11" s="216"/>
      <c r="M11" s="86"/>
      <c r="N11" s="216">
        <f t="shared" si="0"/>
        <v>0</v>
      </c>
      <c r="O11" s="86">
        <f t="shared" si="0"/>
        <v>0</v>
      </c>
      <c r="P11" s="217">
        <f>(N11+O11)</f>
        <v>0</v>
      </c>
      <c r="Q11" s="218">
        <f>(P11*100)/B11</f>
        <v>0</v>
      </c>
      <c r="R11" s="87"/>
      <c r="S11" s="87"/>
      <c r="T11" s="86"/>
      <c r="U11" s="86"/>
      <c r="V11" s="219"/>
    </row>
    <row r="12" spans="1:22" s="82" customFormat="1" ht="21">
      <c r="A12" s="91" t="s">
        <v>388</v>
      </c>
      <c r="B12" s="215">
        <v>5</v>
      </c>
      <c r="C12" s="216"/>
      <c r="D12" s="86"/>
      <c r="E12" s="217">
        <f>(C12+D12)</f>
        <v>0</v>
      </c>
      <c r="F12" s="216"/>
      <c r="G12" s="86"/>
      <c r="H12" s="216"/>
      <c r="I12" s="86"/>
      <c r="J12" s="216"/>
      <c r="K12" s="86"/>
      <c r="L12" s="216"/>
      <c r="M12" s="86"/>
      <c r="N12" s="216">
        <f t="shared" si="0"/>
        <v>0</v>
      </c>
      <c r="O12" s="86">
        <f t="shared" si="0"/>
        <v>0</v>
      </c>
      <c r="P12" s="217">
        <f>(N12+O12)</f>
        <v>0</v>
      </c>
      <c r="Q12" s="218">
        <f>(P12*100)/B12</f>
        <v>0</v>
      </c>
      <c r="R12" s="87"/>
      <c r="S12" s="87"/>
      <c r="T12" s="86"/>
      <c r="U12" s="86"/>
      <c r="V12" s="219"/>
    </row>
    <row r="13" spans="1:22" s="82" customFormat="1" ht="21">
      <c r="A13" s="21" t="s">
        <v>389</v>
      </c>
      <c r="B13" s="215"/>
      <c r="C13" s="216"/>
      <c r="D13" s="86"/>
      <c r="E13" s="217"/>
      <c r="F13" s="216"/>
      <c r="G13" s="86"/>
      <c r="H13" s="216"/>
      <c r="I13" s="86"/>
      <c r="J13" s="216"/>
      <c r="K13" s="86"/>
      <c r="L13" s="216"/>
      <c r="M13" s="86"/>
      <c r="N13" s="216"/>
      <c r="O13" s="86"/>
      <c r="P13" s="217"/>
      <c r="Q13" s="86"/>
      <c r="R13" s="86"/>
      <c r="S13" s="86"/>
      <c r="T13" s="86"/>
      <c r="U13" s="86"/>
      <c r="V13" s="86"/>
    </row>
    <row r="14" spans="1:22" s="82" customFormat="1" ht="21">
      <c r="A14" s="21" t="s">
        <v>390</v>
      </c>
      <c r="B14" s="215">
        <v>55</v>
      </c>
      <c r="C14" s="216">
        <f>SUM(C15:C17)</f>
        <v>0</v>
      </c>
      <c r="D14" s="216">
        <f aca="true" t="shared" si="1" ref="D14:M14">SUM(D15:D17)</f>
        <v>0</v>
      </c>
      <c r="E14" s="216">
        <f t="shared" si="1"/>
        <v>0</v>
      </c>
      <c r="F14" s="216">
        <f t="shared" si="1"/>
        <v>0</v>
      </c>
      <c r="G14" s="216">
        <f t="shared" si="1"/>
        <v>0</v>
      </c>
      <c r="H14" s="216">
        <f t="shared" si="1"/>
        <v>0</v>
      </c>
      <c r="I14" s="216">
        <f t="shared" si="1"/>
        <v>0</v>
      </c>
      <c r="J14" s="216">
        <f t="shared" si="1"/>
        <v>0</v>
      </c>
      <c r="K14" s="216">
        <f t="shared" si="1"/>
        <v>0</v>
      </c>
      <c r="L14" s="216">
        <f t="shared" si="1"/>
        <v>0</v>
      </c>
      <c r="M14" s="216">
        <f t="shared" si="1"/>
        <v>0</v>
      </c>
      <c r="N14" s="216">
        <f>(C14+F14+H14+J14+L14)</f>
        <v>0</v>
      </c>
      <c r="O14" s="86">
        <f>(D14+G14+I14+K14+M14)</f>
        <v>0</v>
      </c>
      <c r="P14" s="217">
        <f aca="true" t="shared" si="2" ref="P14:P19">(N14+O14)</f>
        <v>0</v>
      </c>
      <c r="Q14" s="218">
        <f aca="true" t="shared" si="3" ref="Q14:Q19">(P14*100)/B14</f>
        <v>0</v>
      </c>
      <c r="R14" s="87">
        <f>SUM(R15:R17)</f>
        <v>0</v>
      </c>
      <c r="S14" s="87">
        <f>SUM(S15:S17)</f>
        <v>0</v>
      </c>
      <c r="T14" s="86">
        <f>SUM(T15:T17)</f>
        <v>0</v>
      </c>
      <c r="U14" s="86">
        <f>(S14+T14)</f>
        <v>0</v>
      </c>
      <c r="V14" s="219" t="e">
        <f>(U14*100)/R14</f>
        <v>#DIV/0!</v>
      </c>
    </row>
    <row r="15" spans="1:22" s="82" customFormat="1" ht="21">
      <c r="A15" s="85"/>
      <c r="B15" s="215"/>
      <c r="C15" s="216"/>
      <c r="D15" s="86"/>
      <c r="E15" s="217">
        <f>(C15+D15)</f>
        <v>0</v>
      </c>
      <c r="F15" s="216"/>
      <c r="G15" s="86"/>
      <c r="H15" s="216"/>
      <c r="I15" s="86"/>
      <c r="J15" s="216"/>
      <c r="K15" s="86"/>
      <c r="L15" s="216"/>
      <c r="M15" s="86"/>
      <c r="N15" s="216">
        <f>(C15+F15+H15+J15+L15)</f>
        <v>0</v>
      </c>
      <c r="O15" s="86">
        <f>(D15+G15+I15+K15+M15)</f>
        <v>0</v>
      </c>
      <c r="P15" s="217">
        <f t="shared" si="2"/>
        <v>0</v>
      </c>
      <c r="Q15" s="218" t="e">
        <f t="shared" si="3"/>
        <v>#DIV/0!</v>
      </c>
      <c r="R15" s="87"/>
      <c r="S15" s="87"/>
      <c r="T15" s="87"/>
      <c r="U15" s="86"/>
      <c r="V15" s="86"/>
    </row>
    <row r="16" spans="1:22" s="82" customFormat="1" ht="21">
      <c r="A16" s="85"/>
      <c r="B16" s="215"/>
      <c r="C16" s="216"/>
      <c r="D16" s="86"/>
      <c r="E16" s="217">
        <f>(C16+D16)</f>
        <v>0</v>
      </c>
      <c r="F16" s="216"/>
      <c r="G16" s="86"/>
      <c r="H16" s="216"/>
      <c r="I16" s="86"/>
      <c r="J16" s="216"/>
      <c r="K16" s="86"/>
      <c r="L16" s="216"/>
      <c r="M16" s="86"/>
      <c r="N16" s="216">
        <f aca="true" t="shared" si="4" ref="N16:O18">(C16+F16+H16+J16+L16)</f>
        <v>0</v>
      </c>
      <c r="O16" s="86">
        <f t="shared" si="4"/>
        <v>0</v>
      </c>
      <c r="P16" s="217">
        <f t="shared" si="2"/>
        <v>0</v>
      </c>
      <c r="Q16" s="218" t="e">
        <f t="shared" si="3"/>
        <v>#DIV/0!</v>
      </c>
      <c r="R16" s="87"/>
      <c r="S16" s="87"/>
      <c r="T16" s="87"/>
      <c r="U16" s="86"/>
      <c r="V16" s="86"/>
    </row>
    <row r="17" spans="1:22" s="82" customFormat="1" ht="21">
      <c r="A17" s="85"/>
      <c r="B17" s="215"/>
      <c r="C17" s="216"/>
      <c r="D17" s="86"/>
      <c r="E17" s="217">
        <f>(C17+D17)</f>
        <v>0</v>
      </c>
      <c r="F17" s="216"/>
      <c r="G17" s="86"/>
      <c r="H17" s="216"/>
      <c r="I17" s="86"/>
      <c r="J17" s="216"/>
      <c r="K17" s="86"/>
      <c r="L17" s="216"/>
      <c r="M17" s="86"/>
      <c r="N17" s="216">
        <f t="shared" si="4"/>
        <v>0</v>
      </c>
      <c r="O17" s="86">
        <f t="shared" si="4"/>
        <v>0</v>
      </c>
      <c r="P17" s="217">
        <f t="shared" si="2"/>
        <v>0</v>
      </c>
      <c r="Q17" s="218" t="e">
        <f t="shared" si="3"/>
        <v>#DIV/0!</v>
      </c>
      <c r="R17" s="87"/>
      <c r="S17" s="87"/>
      <c r="T17" s="87"/>
      <c r="U17" s="86"/>
      <c r="V17" s="86"/>
    </row>
    <row r="18" spans="1:22" s="82" customFormat="1" ht="21">
      <c r="A18" s="94" t="s">
        <v>391</v>
      </c>
      <c r="B18" s="220">
        <f>SUM(B19:B25)</f>
        <v>124</v>
      </c>
      <c r="C18" s="216">
        <f>SUM(C19:C25)</f>
        <v>0</v>
      </c>
      <c r="D18" s="216">
        <f>SUM(D19:D25)</f>
        <v>0</v>
      </c>
      <c r="E18" s="216">
        <f>SUM(E19:E25)</f>
        <v>0</v>
      </c>
      <c r="F18" s="216">
        <f>SUM(F19:F25)</f>
        <v>1</v>
      </c>
      <c r="G18" s="216">
        <f aca="true" t="shared" si="5" ref="G18:M18">SUM(G19:G25)</f>
        <v>2</v>
      </c>
      <c r="H18" s="216">
        <f t="shared" si="5"/>
        <v>5</v>
      </c>
      <c r="I18" s="216">
        <f t="shared" si="5"/>
        <v>20</v>
      </c>
      <c r="J18" s="216">
        <f t="shared" si="5"/>
        <v>15</v>
      </c>
      <c r="K18" s="216">
        <f t="shared" si="5"/>
        <v>32</v>
      </c>
      <c r="L18" s="216">
        <f t="shared" si="5"/>
        <v>3</v>
      </c>
      <c r="M18" s="216">
        <f t="shared" si="5"/>
        <v>5</v>
      </c>
      <c r="N18" s="216">
        <f t="shared" si="4"/>
        <v>24</v>
      </c>
      <c r="O18" s="86">
        <f t="shared" si="4"/>
        <v>59</v>
      </c>
      <c r="P18" s="217">
        <f t="shared" si="2"/>
        <v>83</v>
      </c>
      <c r="Q18" s="218">
        <f t="shared" si="3"/>
        <v>66.93548387096774</v>
      </c>
      <c r="R18" s="87">
        <f>SUM(R19:R25)</f>
        <v>88200</v>
      </c>
      <c r="S18" s="86">
        <f>SUM(S19:S25)</f>
        <v>0</v>
      </c>
      <c r="T18" s="86">
        <f>SUM(T19:T25)</f>
        <v>0</v>
      </c>
      <c r="U18" s="86">
        <f>(S18+T18)</f>
        <v>0</v>
      </c>
      <c r="V18" s="219">
        <f>(U18*100)/R18</f>
        <v>0</v>
      </c>
    </row>
    <row r="19" spans="1:22" s="82" customFormat="1" ht="21">
      <c r="A19" s="85" t="s">
        <v>392</v>
      </c>
      <c r="B19" s="215">
        <v>16</v>
      </c>
      <c r="C19" s="216"/>
      <c r="D19" s="86"/>
      <c r="E19" s="217">
        <f aca="true" t="shared" si="6" ref="E19:E25">(C19+D19)</f>
        <v>0</v>
      </c>
      <c r="F19" s="216">
        <v>1</v>
      </c>
      <c r="G19" s="86">
        <v>2</v>
      </c>
      <c r="H19" s="216"/>
      <c r="I19" s="86">
        <v>4</v>
      </c>
      <c r="J19" s="216">
        <v>4</v>
      </c>
      <c r="K19" s="86">
        <v>1</v>
      </c>
      <c r="L19" s="216">
        <v>2</v>
      </c>
      <c r="M19" s="86">
        <v>2</v>
      </c>
      <c r="N19" s="216">
        <f>(C19+F19+H19+J19+L19)</f>
        <v>7</v>
      </c>
      <c r="O19" s="86">
        <f>(D19+G19+I19+K19+M19)</f>
        <v>9</v>
      </c>
      <c r="P19" s="217">
        <f t="shared" si="2"/>
        <v>16</v>
      </c>
      <c r="Q19" s="218">
        <f t="shared" si="3"/>
        <v>100</v>
      </c>
      <c r="R19" s="87">
        <v>12260</v>
      </c>
      <c r="S19" s="87"/>
      <c r="T19" s="87"/>
      <c r="U19" s="86"/>
      <c r="V19" s="86"/>
    </row>
    <row r="20" spans="1:22" s="82" customFormat="1" ht="21">
      <c r="A20" s="85" t="s">
        <v>393</v>
      </c>
      <c r="B20" s="215">
        <v>17</v>
      </c>
      <c r="C20" s="216"/>
      <c r="D20" s="86"/>
      <c r="E20" s="217">
        <f t="shared" si="6"/>
        <v>0</v>
      </c>
      <c r="F20" s="216"/>
      <c r="G20" s="86"/>
      <c r="H20" s="216"/>
      <c r="I20" s="86">
        <v>7</v>
      </c>
      <c r="J20" s="216"/>
      <c r="K20" s="86">
        <v>7</v>
      </c>
      <c r="L20" s="216"/>
      <c r="M20" s="86">
        <v>3</v>
      </c>
      <c r="N20" s="216">
        <f aca="true" t="shared" si="7" ref="N20:O35">(C20+F20+H20+J20+L20)</f>
        <v>0</v>
      </c>
      <c r="O20" s="86">
        <f t="shared" si="7"/>
        <v>17</v>
      </c>
      <c r="P20" s="217">
        <f aca="true" t="shared" si="8" ref="P20:P26">(N20+O20)</f>
        <v>17</v>
      </c>
      <c r="Q20" s="218">
        <f aca="true" t="shared" si="9" ref="Q20:Q26">(P20*100)/B20</f>
        <v>100</v>
      </c>
      <c r="R20" s="87">
        <v>8500</v>
      </c>
      <c r="S20" s="87"/>
      <c r="T20" s="87"/>
      <c r="U20" s="86"/>
      <c r="V20" s="86"/>
    </row>
    <row r="21" spans="1:22" s="82" customFormat="1" ht="21">
      <c r="A21" s="85" t="s">
        <v>394</v>
      </c>
      <c r="B21" s="215">
        <v>18</v>
      </c>
      <c r="C21" s="216"/>
      <c r="D21" s="86"/>
      <c r="E21" s="217">
        <f t="shared" si="6"/>
        <v>0</v>
      </c>
      <c r="F21" s="216"/>
      <c r="G21" s="86"/>
      <c r="H21" s="216"/>
      <c r="I21" s="86">
        <v>1</v>
      </c>
      <c r="J21" s="216">
        <v>5</v>
      </c>
      <c r="K21" s="86">
        <v>11</v>
      </c>
      <c r="L21" s="216">
        <v>1</v>
      </c>
      <c r="M21" s="86"/>
      <c r="N21" s="216">
        <f t="shared" si="7"/>
        <v>6</v>
      </c>
      <c r="O21" s="86">
        <f t="shared" si="7"/>
        <v>12</v>
      </c>
      <c r="P21" s="217">
        <f t="shared" si="8"/>
        <v>18</v>
      </c>
      <c r="Q21" s="218">
        <f t="shared" si="9"/>
        <v>100</v>
      </c>
      <c r="R21" s="87">
        <v>12260</v>
      </c>
      <c r="S21" s="87"/>
      <c r="T21" s="87"/>
      <c r="U21" s="86"/>
      <c r="V21" s="86"/>
    </row>
    <row r="22" spans="1:22" s="82" customFormat="1" ht="21">
      <c r="A22" s="85" t="s">
        <v>395</v>
      </c>
      <c r="B22" s="215">
        <v>15</v>
      </c>
      <c r="C22" s="216"/>
      <c r="D22" s="86"/>
      <c r="E22" s="217">
        <f t="shared" si="6"/>
        <v>0</v>
      </c>
      <c r="F22" s="216"/>
      <c r="G22" s="86"/>
      <c r="H22" s="216">
        <v>4</v>
      </c>
      <c r="I22" s="86">
        <v>3</v>
      </c>
      <c r="J22" s="216">
        <v>4</v>
      </c>
      <c r="K22" s="86">
        <v>4</v>
      </c>
      <c r="L22" s="216"/>
      <c r="M22" s="86"/>
      <c r="N22" s="216">
        <f t="shared" si="7"/>
        <v>8</v>
      </c>
      <c r="O22" s="86">
        <f t="shared" si="7"/>
        <v>7</v>
      </c>
      <c r="P22" s="217">
        <f t="shared" si="8"/>
        <v>15</v>
      </c>
      <c r="Q22" s="218">
        <f t="shared" si="9"/>
        <v>100</v>
      </c>
      <c r="R22" s="87">
        <v>12260</v>
      </c>
      <c r="S22" s="87"/>
      <c r="T22" s="87"/>
      <c r="U22" s="86"/>
      <c r="V22" s="86"/>
    </row>
    <row r="23" spans="1:22" s="82" customFormat="1" ht="20.25" customHeight="1">
      <c r="A23" s="85" t="s">
        <v>396</v>
      </c>
      <c r="B23" s="215">
        <v>17</v>
      </c>
      <c r="C23" s="216"/>
      <c r="D23" s="86"/>
      <c r="E23" s="217">
        <f t="shared" si="6"/>
        <v>0</v>
      </c>
      <c r="F23" s="216"/>
      <c r="G23" s="86"/>
      <c r="H23" s="216">
        <v>1</v>
      </c>
      <c r="I23" s="86">
        <v>5</v>
      </c>
      <c r="J23" s="216">
        <v>2</v>
      </c>
      <c r="K23" s="86">
        <v>9</v>
      </c>
      <c r="L23" s="216"/>
      <c r="M23" s="86"/>
      <c r="N23" s="216">
        <f t="shared" si="7"/>
        <v>3</v>
      </c>
      <c r="O23" s="86">
        <f t="shared" si="7"/>
        <v>14</v>
      </c>
      <c r="P23" s="217">
        <f t="shared" si="8"/>
        <v>17</v>
      </c>
      <c r="Q23" s="218">
        <f t="shared" si="9"/>
        <v>100</v>
      </c>
      <c r="R23" s="87">
        <v>12260</v>
      </c>
      <c r="S23" s="87"/>
      <c r="T23" s="87"/>
      <c r="U23" s="86"/>
      <c r="V23" s="86"/>
    </row>
    <row r="24" spans="1:22" s="82" customFormat="1" ht="21">
      <c r="A24" s="85" t="s">
        <v>397</v>
      </c>
      <c r="B24" s="215">
        <v>16</v>
      </c>
      <c r="C24" s="216"/>
      <c r="D24" s="86"/>
      <c r="E24" s="217">
        <f t="shared" si="6"/>
        <v>0</v>
      </c>
      <c r="F24" s="216"/>
      <c r="G24" s="86"/>
      <c r="H24" s="216"/>
      <c r="I24" s="86"/>
      <c r="J24" s="216"/>
      <c r="K24" s="86"/>
      <c r="L24" s="216"/>
      <c r="M24" s="86"/>
      <c r="N24" s="216">
        <f t="shared" si="7"/>
        <v>0</v>
      </c>
      <c r="O24" s="86">
        <f t="shared" si="7"/>
        <v>0</v>
      </c>
      <c r="P24" s="217">
        <f t="shared" si="8"/>
        <v>0</v>
      </c>
      <c r="Q24" s="218">
        <f t="shared" si="9"/>
        <v>0</v>
      </c>
      <c r="R24" s="87">
        <v>9450</v>
      </c>
      <c r="S24" s="87"/>
      <c r="T24" s="87"/>
      <c r="U24" s="86"/>
      <c r="V24" s="86"/>
    </row>
    <row r="25" spans="1:22" s="82" customFormat="1" ht="21">
      <c r="A25" s="85" t="s">
        <v>398</v>
      </c>
      <c r="B25" s="215">
        <v>25</v>
      </c>
      <c r="C25" s="216"/>
      <c r="D25" s="86"/>
      <c r="E25" s="217">
        <f t="shared" si="6"/>
        <v>0</v>
      </c>
      <c r="F25" s="216"/>
      <c r="G25" s="86"/>
      <c r="H25" s="216"/>
      <c r="I25" s="86"/>
      <c r="J25" s="216"/>
      <c r="K25" s="86"/>
      <c r="L25" s="216"/>
      <c r="M25" s="86"/>
      <c r="N25" s="216">
        <f t="shared" si="7"/>
        <v>0</v>
      </c>
      <c r="O25" s="86">
        <f t="shared" si="7"/>
        <v>0</v>
      </c>
      <c r="P25" s="217">
        <f t="shared" si="8"/>
        <v>0</v>
      </c>
      <c r="Q25" s="218">
        <f t="shared" si="9"/>
        <v>0</v>
      </c>
      <c r="R25" s="87">
        <v>21210</v>
      </c>
      <c r="S25" s="87"/>
      <c r="T25" s="87"/>
      <c r="U25" s="86"/>
      <c r="V25" s="86"/>
    </row>
    <row r="26" spans="1:22" s="82" customFormat="1" ht="21">
      <c r="A26" s="90" t="s">
        <v>28</v>
      </c>
      <c r="B26" s="220">
        <f>SUM(B27:B28)</f>
        <v>80</v>
      </c>
      <c r="C26" s="220">
        <f aca="true" t="shared" si="10" ref="C26:M26">SUM(C27:C28)</f>
        <v>0</v>
      </c>
      <c r="D26" s="220">
        <f t="shared" si="10"/>
        <v>0</v>
      </c>
      <c r="E26" s="220">
        <f t="shared" si="10"/>
        <v>0</v>
      </c>
      <c r="F26" s="220">
        <f t="shared" si="10"/>
        <v>1</v>
      </c>
      <c r="G26" s="220">
        <f t="shared" si="10"/>
        <v>0</v>
      </c>
      <c r="H26" s="220">
        <f t="shared" si="10"/>
        <v>34</v>
      </c>
      <c r="I26" s="220">
        <f t="shared" si="10"/>
        <v>43</v>
      </c>
      <c r="J26" s="220">
        <f t="shared" si="10"/>
        <v>2</v>
      </c>
      <c r="K26" s="220">
        <f t="shared" si="10"/>
        <v>0</v>
      </c>
      <c r="L26" s="220">
        <f t="shared" si="10"/>
        <v>0</v>
      </c>
      <c r="M26" s="220">
        <f t="shared" si="10"/>
        <v>0</v>
      </c>
      <c r="N26" s="216">
        <f t="shared" si="7"/>
        <v>37</v>
      </c>
      <c r="O26" s="86">
        <f t="shared" si="7"/>
        <v>43</v>
      </c>
      <c r="P26" s="217">
        <f t="shared" si="8"/>
        <v>80</v>
      </c>
      <c r="Q26" s="218">
        <f t="shared" si="9"/>
        <v>100</v>
      </c>
      <c r="R26" s="87">
        <f>SUM(R27:R28)</f>
        <v>5980</v>
      </c>
      <c r="S26" s="87">
        <f>SUM(S27:S28)</f>
        <v>0</v>
      </c>
      <c r="T26" s="87">
        <f>SUM(T27:T28)</f>
        <v>5980</v>
      </c>
      <c r="U26" s="86">
        <f>(S26+T26)</f>
        <v>5980</v>
      </c>
      <c r="V26" s="219">
        <f>(U26*100)/R26</f>
        <v>100</v>
      </c>
    </row>
    <row r="27" spans="1:22" s="82" customFormat="1" ht="42">
      <c r="A27" s="85" t="s">
        <v>399</v>
      </c>
      <c r="B27" s="215">
        <v>40</v>
      </c>
      <c r="C27" s="216"/>
      <c r="D27" s="86"/>
      <c r="E27" s="217">
        <f>(C27+D27)</f>
        <v>0</v>
      </c>
      <c r="F27" s="216">
        <v>1</v>
      </c>
      <c r="G27" s="86"/>
      <c r="H27" s="216">
        <v>19</v>
      </c>
      <c r="I27" s="86">
        <v>20</v>
      </c>
      <c r="J27" s="216"/>
      <c r="K27" s="86"/>
      <c r="L27" s="216"/>
      <c r="M27" s="86"/>
      <c r="N27" s="216">
        <f t="shared" si="7"/>
        <v>20</v>
      </c>
      <c r="O27" s="86">
        <f t="shared" si="7"/>
        <v>20</v>
      </c>
      <c r="P27" s="217">
        <f>(N27+O27)</f>
        <v>40</v>
      </c>
      <c r="Q27" s="218">
        <f>(P27*100)/B27</f>
        <v>100</v>
      </c>
      <c r="R27" s="87">
        <v>2980</v>
      </c>
      <c r="S27" s="87"/>
      <c r="T27" s="87">
        <v>2980</v>
      </c>
      <c r="U27" s="87">
        <f>(S27+T27)</f>
        <v>2980</v>
      </c>
      <c r="V27" s="219">
        <f>(U27*100)/R27</f>
        <v>100</v>
      </c>
    </row>
    <row r="28" spans="1:22" ht="42">
      <c r="A28" s="85" t="s">
        <v>400</v>
      </c>
      <c r="B28" s="221">
        <v>40</v>
      </c>
      <c r="C28" s="216"/>
      <c r="D28" s="89"/>
      <c r="E28" s="217">
        <f>(C28+D28)</f>
        <v>0</v>
      </c>
      <c r="F28" s="216"/>
      <c r="G28" s="89"/>
      <c r="H28" s="216">
        <v>15</v>
      </c>
      <c r="I28" s="89">
        <v>23</v>
      </c>
      <c r="J28" s="216">
        <v>2</v>
      </c>
      <c r="K28" s="89"/>
      <c r="L28" s="216"/>
      <c r="M28" s="89"/>
      <c r="N28" s="216">
        <f t="shared" si="7"/>
        <v>17</v>
      </c>
      <c r="O28" s="86">
        <f t="shared" si="7"/>
        <v>23</v>
      </c>
      <c r="P28" s="217">
        <f>(N28+O28)</f>
        <v>40</v>
      </c>
      <c r="Q28" s="218">
        <f>(P28*100)/B28</f>
        <v>100</v>
      </c>
      <c r="R28" s="222">
        <v>3000</v>
      </c>
      <c r="S28" s="89"/>
      <c r="T28" s="222">
        <v>3000</v>
      </c>
      <c r="U28" s="89"/>
      <c r="V28" s="89"/>
    </row>
    <row r="29" spans="1:22" s="82" customFormat="1" ht="21">
      <c r="A29" s="90" t="s">
        <v>29</v>
      </c>
      <c r="B29" s="220">
        <f aca="true" t="shared" si="11" ref="B29:M29">SUM(B30:B34)</f>
        <v>195</v>
      </c>
      <c r="C29" s="216">
        <f t="shared" si="11"/>
        <v>23</v>
      </c>
      <c r="D29" s="216">
        <f t="shared" si="11"/>
        <v>64</v>
      </c>
      <c r="E29" s="216">
        <f t="shared" si="11"/>
        <v>87</v>
      </c>
      <c r="F29" s="216">
        <f t="shared" si="11"/>
        <v>0</v>
      </c>
      <c r="G29" s="216">
        <f t="shared" si="11"/>
        <v>0</v>
      </c>
      <c r="H29" s="216">
        <f t="shared" si="11"/>
        <v>0</v>
      </c>
      <c r="I29" s="216">
        <f t="shared" si="11"/>
        <v>0</v>
      </c>
      <c r="J29" s="216">
        <f t="shared" si="11"/>
        <v>0</v>
      </c>
      <c r="K29" s="216">
        <f t="shared" si="11"/>
        <v>0</v>
      </c>
      <c r="L29" s="216">
        <f t="shared" si="11"/>
        <v>0</v>
      </c>
      <c r="M29" s="216">
        <f t="shared" si="11"/>
        <v>0</v>
      </c>
      <c r="N29" s="216">
        <f t="shared" si="7"/>
        <v>23</v>
      </c>
      <c r="O29" s="86">
        <f t="shared" si="7"/>
        <v>64</v>
      </c>
      <c r="P29" s="217">
        <f>(N29+O29)</f>
        <v>87</v>
      </c>
      <c r="Q29" s="218">
        <f>(P29*100)/B29</f>
        <v>44.61538461538461</v>
      </c>
      <c r="R29" s="87">
        <f>SUM(R30:R34)</f>
        <v>24250</v>
      </c>
      <c r="S29" s="87">
        <f>SUM(S30:S34)</f>
        <v>12450</v>
      </c>
      <c r="T29" s="87">
        <f>SUM(T30:T34)</f>
        <v>0</v>
      </c>
      <c r="U29" s="86">
        <f>(S29+T29)</f>
        <v>12450</v>
      </c>
      <c r="V29" s="219">
        <f>(U29*100)/R29</f>
        <v>51.34020618556701</v>
      </c>
    </row>
    <row r="30" spans="1:22" s="82" customFormat="1" ht="21">
      <c r="A30" s="85" t="s">
        <v>401</v>
      </c>
      <c r="B30" s="215">
        <v>15</v>
      </c>
      <c r="C30" s="216"/>
      <c r="D30" s="86">
        <v>15</v>
      </c>
      <c r="E30" s="217">
        <f>(C30+D30)</f>
        <v>15</v>
      </c>
      <c r="F30" s="216"/>
      <c r="G30" s="86"/>
      <c r="H30" s="216"/>
      <c r="I30" s="86"/>
      <c r="J30" s="216"/>
      <c r="K30" s="86"/>
      <c r="L30" s="216"/>
      <c r="M30" s="86"/>
      <c r="N30" s="216">
        <f>(C30+F30+H30+J30+L30)</f>
        <v>0</v>
      </c>
      <c r="O30" s="223">
        <f t="shared" si="7"/>
        <v>15</v>
      </c>
      <c r="P30" s="217">
        <f>(N30+O30)</f>
        <v>15</v>
      </c>
      <c r="Q30" s="218">
        <f>(P30*100)/B30</f>
        <v>100</v>
      </c>
      <c r="R30" s="87">
        <v>1600</v>
      </c>
      <c r="S30" s="87">
        <v>1600</v>
      </c>
      <c r="T30" s="87"/>
      <c r="U30" s="86"/>
      <c r="V30" s="86"/>
    </row>
    <row r="31" spans="1:22" s="82" customFormat="1" ht="21">
      <c r="A31" s="85" t="s">
        <v>402</v>
      </c>
      <c r="B31" s="215">
        <v>15</v>
      </c>
      <c r="C31" s="216"/>
      <c r="D31" s="86">
        <v>17</v>
      </c>
      <c r="E31" s="217">
        <f>(C31+D31)</f>
        <v>17</v>
      </c>
      <c r="F31" s="216"/>
      <c r="G31" s="86"/>
      <c r="H31" s="216"/>
      <c r="I31" s="86"/>
      <c r="J31" s="216"/>
      <c r="K31" s="86"/>
      <c r="L31" s="216"/>
      <c r="M31" s="86"/>
      <c r="N31" s="216">
        <f>(C31+F31+H31+J31+L31)</f>
        <v>0</v>
      </c>
      <c r="O31" s="223">
        <f t="shared" si="7"/>
        <v>17</v>
      </c>
      <c r="P31" s="217">
        <f aca="true" t="shared" si="12" ref="P31:P48">(N31+O31)</f>
        <v>17</v>
      </c>
      <c r="Q31" s="218">
        <f aca="true" t="shared" si="13" ref="Q31:Q48">(P31*100)/B31</f>
        <v>113.33333333333333</v>
      </c>
      <c r="R31" s="87">
        <v>2100</v>
      </c>
      <c r="S31" s="87">
        <v>2100</v>
      </c>
      <c r="T31" s="87"/>
      <c r="U31" s="86"/>
      <c r="V31" s="86"/>
    </row>
    <row r="32" spans="1:22" s="82" customFormat="1" ht="21">
      <c r="A32" s="85" t="s">
        <v>403</v>
      </c>
      <c r="B32" s="215">
        <v>15</v>
      </c>
      <c r="C32" s="216"/>
      <c r="D32" s="86">
        <v>15</v>
      </c>
      <c r="E32" s="217">
        <f>(C32+D32)</f>
        <v>15</v>
      </c>
      <c r="F32" s="216"/>
      <c r="G32" s="86"/>
      <c r="H32" s="216"/>
      <c r="I32" s="86"/>
      <c r="J32" s="216"/>
      <c r="K32" s="86"/>
      <c r="L32" s="216"/>
      <c r="M32" s="86"/>
      <c r="N32" s="216">
        <f>(C32+F32+H32+J32+L32)</f>
        <v>0</v>
      </c>
      <c r="O32" s="223">
        <f t="shared" si="7"/>
        <v>15</v>
      </c>
      <c r="P32" s="217">
        <f t="shared" si="12"/>
        <v>15</v>
      </c>
      <c r="Q32" s="218">
        <f t="shared" si="13"/>
        <v>100</v>
      </c>
      <c r="R32" s="87">
        <v>1600</v>
      </c>
      <c r="S32" s="87">
        <v>1600</v>
      </c>
      <c r="T32" s="87"/>
      <c r="U32" s="86"/>
      <c r="V32" s="86"/>
    </row>
    <row r="33" spans="1:22" s="82" customFormat="1" ht="42">
      <c r="A33" s="85" t="s">
        <v>404</v>
      </c>
      <c r="B33" s="215">
        <v>40</v>
      </c>
      <c r="C33" s="216">
        <v>23</v>
      </c>
      <c r="D33" s="86">
        <v>17</v>
      </c>
      <c r="E33" s="217">
        <f>(C33+D33)</f>
        <v>40</v>
      </c>
      <c r="F33" s="216"/>
      <c r="G33" s="86"/>
      <c r="H33" s="216"/>
      <c r="I33" s="86"/>
      <c r="J33" s="216"/>
      <c r="K33" s="86"/>
      <c r="L33" s="216"/>
      <c r="M33" s="86"/>
      <c r="N33" s="216">
        <f>(C33+F33+H33+J33+L33)</f>
        <v>23</v>
      </c>
      <c r="O33" s="223">
        <f t="shared" si="7"/>
        <v>17</v>
      </c>
      <c r="P33" s="217">
        <f t="shared" si="12"/>
        <v>40</v>
      </c>
      <c r="Q33" s="218">
        <f t="shared" si="13"/>
        <v>100</v>
      </c>
      <c r="R33" s="87">
        <v>7150</v>
      </c>
      <c r="S33" s="87">
        <v>7150</v>
      </c>
      <c r="T33" s="87"/>
      <c r="U33" s="86"/>
      <c r="V33" s="86"/>
    </row>
    <row r="34" spans="1:22" s="82" customFormat="1" ht="42">
      <c r="A34" s="85" t="s">
        <v>405</v>
      </c>
      <c r="B34" s="215">
        <v>110</v>
      </c>
      <c r="C34" s="216"/>
      <c r="D34" s="86"/>
      <c r="E34" s="217">
        <f>(C34+D34)</f>
        <v>0</v>
      </c>
      <c r="F34" s="216"/>
      <c r="G34" s="86"/>
      <c r="H34" s="216"/>
      <c r="I34" s="86"/>
      <c r="J34" s="216"/>
      <c r="K34" s="86"/>
      <c r="L34" s="216"/>
      <c r="M34" s="86"/>
      <c r="N34" s="216">
        <f>(C34+F34+H34+J34+L34)</f>
        <v>0</v>
      </c>
      <c r="O34" s="223">
        <f t="shared" si="7"/>
        <v>0</v>
      </c>
      <c r="P34" s="217">
        <f t="shared" si="12"/>
        <v>0</v>
      </c>
      <c r="Q34" s="218">
        <f t="shared" si="13"/>
        <v>0</v>
      </c>
      <c r="R34" s="87">
        <v>11800</v>
      </c>
      <c r="S34" s="87"/>
      <c r="T34" s="86"/>
      <c r="U34" s="86"/>
      <c r="V34" s="86"/>
    </row>
    <row r="35" spans="1:22" s="82" customFormat="1" ht="21">
      <c r="A35" s="90" t="s">
        <v>31</v>
      </c>
      <c r="B35" s="220">
        <f>SUM(B36:B39)</f>
        <v>180</v>
      </c>
      <c r="C35" s="216">
        <f>SUM(C36:C39)</f>
        <v>0</v>
      </c>
      <c r="D35" s="216">
        <f>SUM(D36:D39)</f>
        <v>0</v>
      </c>
      <c r="E35" s="216">
        <f>SUM(E36:E39)</f>
        <v>0</v>
      </c>
      <c r="F35" s="216">
        <f aca="true" t="shared" si="14" ref="F35:M35">SUM(F36:F39)</f>
        <v>0</v>
      </c>
      <c r="G35" s="216">
        <f t="shared" si="14"/>
        <v>0</v>
      </c>
      <c r="H35" s="216">
        <f t="shared" si="14"/>
        <v>0</v>
      </c>
      <c r="I35" s="216">
        <f t="shared" si="14"/>
        <v>0</v>
      </c>
      <c r="J35" s="216">
        <f t="shared" si="14"/>
        <v>0</v>
      </c>
      <c r="K35" s="216">
        <f t="shared" si="14"/>
        <v>0</v>
      </c>
      <c r="L35" s="216">
        <f t="shared" si="14"/>
        <v>0</v>
      </c>
      <c r="M35" s="216">
        <f t="shared" si="14"/>
        <v>0</v>
      </c>
      <c r="N35" s="216">
        <f aca="true" t="shared" si="15" ref="N35:N48">F35+H35+J35+L35</f>
        <v>0</v>
      </c>
      <c r="O35" s="223">
        <f t="shared" si="7"/>
        <v>0</v>
      </c>
      <c r="P35" s="217">
        <f t="shared" si="12"/>
        <v>0</v>
      </c>
      <c r="Q35" s="218">
        <f t="shared" si="13"/>
        <v>0</v>
      </c>
      <c r="R35" s="87">
        <f>SUM(R36:R40)</f>
        <v>12000</v>
      </c>
      <c r="S35" s="87">
        <f>SUM(S36:S40)</f>
        <v>0</v>
      </c>
      <c r="T35" s="87">
        <f>SUM(T36:T40)</f>
        <v>0</v>
      </c>
      <c r="U35" s="86">
        <f>(S35+T35)</f>
        <v>0</v>
      </c>
      <c r="V35" s="219">
        <f>(U35*100)/R35</f>
        <v>0</v>
      </c>
    </row>
    <row r="36" spans="1:22" s="82" customFormat="1" ht="21">
      <c r="A36" s="91" t="s">
        <v>406</v>
      </c>
      <c r="B36" s="215">
        <v>10</v>
      </c>
      <c r="C36" s="216"/>
      <c r="D36" s="86"/>
      <c r="E36" s="217">
        <f aca="true" t="shared" si="16" ref="E36:E42">(C36+D36)</f>
        <v>0</v>
      </c>
      <c r="F36" s="216"/>
      <c r="G36" s="86"/>
      <c r="H36" s="216"/>
      <c r="I36" s="86"/>
      <c r="J36" s="216"/>
      <c r="K36" s="86"/>
      <c r="L36" s="216"/>
      <c r="M36" s="86"/>
      <c r="N36" s="216">
        <f t="shared" si="15"/>
        <v>0</v>
      </c>
      <c r="O36" s="223">
        <f aca="true" t="shared" si="17" ref="O36:O48">(D36+G36+I36+K36+M36)</f>
        <v>0</v>
      </c>
      <c r="P36" s="217">
        <f t="shared" si="12"/>
        <v>0</v>
      </c>
      <c r="Q36" s="218">
        <f t="shared" si="13"/>
        <v>0</v>
      </c>
      <c r="R36" s="87">
        <v>2950</v>
      </c>
      <c r="S36" s="87"/>
      <c r="T36" s="87"/>
      <c r="U36" s="86"/>
      <c r="V36" s="86"/>
    </row>
    <row r="37" spans="1:22" s="82" customFormat="1" ht="21">
      <c r="A37" s="91" t="s">
        <v>407</v>
      </c>
      <c r="B37" s="215">
        <v>10</v>
      </c>
      <c r="C37" s="216"/>
      <c r="D37" s="86"/>
      <c r="E37" s="217">
        <f t="shared" si="16"/>
        <v>0</v>
      </c>
      <c r="F37" s="216"/>
      <c r="G37" s="86"/>
      <c r="H37" s="216"/>
      <c r="I37" s="86"/>
      <c r="J37" s="216"/>
      <c r="K37" s="86"/>
      <c r="L37" s="216"/>
      <c r="M37" s="86"/>
      <c r="N37" s="216">
        <f t="shared" si="15"/>
        <v>0</v>
      </c>
      <c r="O37" s="223">
        <f t="shared" si="17"/>
        <v>0</v>
      </c>
      <c r="P37" s="217">
        <f t="shared" si="12"/>
        <v>0</v>
      </c>
      <c r="Q37" s="218">
        <f t="shared" si="13"/>
        <v>0</v>
      </c>
      <c r="R37" s="87">
        <v>2950</v>
      </c>
      <c r="S37" s="87"/>
      <c r="T37" s="87"/>
      <c r="U37" s="86"/>
      <c r="V37" s="86"/>
    </row>
    <row r="38" spans="1:22" s="82" customFormat="1" ht="21">
      <c r="A38" s="91" t="s">
        <v>408</v>
      </c>
      <c r="B38" s="215">
        <v>150</v>
      </c>
      <c r="C38" s="216"/>
      <c r="D38" s="86"/>
      <c r="E38" s="217">
        <f t="shared" si="16"/>
        <v>0</v>
      </c>
      <c r="F38" s="216"/>
      <c r="G38" s="86"/>
      <c r="H38" s="216"/>
      <c r="I38" s="86"/>
      <c r="J38" s="216"/>
      <c r="K38" s="86"/>
      <c r="L38" s="216"/>
      <c r="M38" s="86"/>
      <c r="N38" s="216">
        <f t="shared" si="15"/>
        <v>0</v>
      </c>
      <c r="O38" s="223">
        <f t="shared" si="17"/>
        <v>0</v>
      </c>
      <c r="P38" s="217">
        <f t="shared" si="12"/>
        <v>0</v>
      </c>
      <c r="Q38" s="218">
        <f t="shared" si="13"/>
        <v>0</v>
      </c>
      <c r="R38" s="87">
        <v>1000</v>
      </c>
      <c r="S38" s="87"/>
      <c r="T38" s="87"/>
      <c r="U38" s="86"/>
      <c r="V38" s="86"/>
    </row>
    <row r="39" spans="1:22" s="82" customFormat="1" ht="21">
      <c r="A39" s="91" t="s">
        <v>409</v>
      </c>
      <c r="B39" s="215">
        <v>10</v>
      </c>
      <c r="C39" s="216"/>
      <c r="D39" s="86"/>
      <c r="E39" s="217">
        <f t="shared" si="16"/>
        <v>0</v>
      </c>
      <c r="F39" s="216"/>
      <c r="G39" s="86"/>
      <c r="H39" s="216"/>
      <c r="I39" s="86"/>
      <c r="J39" s="216"/>
      <c r="K39" s="86"/>
      <c r="L39" s="216"/>
      <c r="M39" s="86"/>
      <c r="N39" s="216">
        <f t="shared" si="15"/>
        <v>0</v>
      </c>
      <c r="O39" s="223">
        <f t="shared" si="17"/>
        <v>0</v>
      </c>
      <c r="P39" s="217">
        <f t="shared" si="12"/>
        <v>0</v>
      </c>
      <c r="Q39" s="218">
        <f t="shared" si="13"/>
        <v>0</v>
      </c>
      <c r="R39" s="87">
        <v>3400</v>
      </c>
      <c r="S39" s="87"/>
      <c r="T39" s="87"/>
      <c r="U39" s="86"/>
      <c r="V39" s="86"/>
    </row>
    <row r="40" spans="1:22" s="82" customFormat="1" ht="21">
      <c r="A40" s="91" t="s">
        <v>410</v>
      </c>
      <c r="B40" s="215">
        <v>10</v>
      </c>
      <c r="C40" s="216"/>
      <c r="D40" s="86"/>
      <c r="E40" s="217">
        <f t="shared" si="16"/>
        <v>0</v>
      </c>
      <c r="F40" s="216"/>
      <c r="G40" s="86"/>
      <c r="H40" s="216"/>
      <c r="I40" s="86"/>
      <c r="J40" s="216"/>
      <c r="K40" s="86"/>
      <c r="L40" s="216"/>
      <c r="M40" s="86"/>
      <c r="N40" s="216">
        <f t="shared" si="15"/>
        <v>0</v>
      </c>
      <c r="O40" s="223">
        <f t="shared" si="17"/>
        <v>0</v>
      </c>
      <c r="P40" s="217">
        <f t="shared" si="12"/>
        <v>0</v>
      </c>
      <c r="Q40" s="218">
        <f t="shared" si="13"/>
        <v>0</v>
      </c>
      <c r="R40" s="87">
        <v>1700</v>
      </c>
      <c r="S40" s="86"/>
      <c r="T40" s="86"/>
      <c r="U40" s="86"/>
      <c r="V40" s="86"/>
    </row>
    <row r="41" spans="1:22" s="82" customFormat="1" ht="21">
      <c r="A41" s="90" t="s">
        <v>32</v>
      </c>
      <c r="B41" s="220">
        <f>SUM(B42:B42)</f>
        <v>20</v>
      </c>
      <c r="C41" s="220">
        <f aca="true" t="shared" si="18" ref="C41:M41">SUM(C42:C42)</f>
        <v>0</v>
      </c>
      <c r="D41" s="220">
        <f t="shared" si="18"/>
        <v>0</v>
      </c>
      <c r="E41" s="220">
        <f t="shared" si="18"/>
        <v>0</v>
      </c>
      <c r="F41" s="220">
        <f t="shared" si="18"/>
        <v>0</v>
      </c>
      <c r="G41" s="220">
        <f t="shared" si="18"/>
        <v>0</v>
      </c>
      <c r="H41" s="220">
        <f t="shared" si="18"/>
        <v>0</v>
      </c>
      <c r="I41" s="220">
        <f t="shared" si="18"/>
        <v>0</v>
      </c>
      <c r="J41" s="220">
        <f t="shared" si="18"/>
        <v>0</v>
      </c>
      <c r="K41" s="220">
        <f t="shared" si="18"/>
        <v>0</v>
      </c>
      <c r="L41" s="220">
        <f t="shared" si="18"/>
        <v>0</v>
      </c>
      <c r="M41" s="220">
        <f t="shared" si="18"/>
        <v>0</v>
      </c>
      <c r="N41" s="216">
        <f t="shared" si="15"/>
        <v>0</v>
      </c>
      <c r="O41" s="223">
        <f t="shared" si="17"/>
        <v>0</v>
      </c>
      <c r="P41" s="217">
        <f t="shared" si="12"/>
        <v>0</v>
      </c>
      <c r="Q41" s="218">
        <f t="shared" si="13"/>
        <v>0</v>
      </c>
      <c r="R41" s="86"/>
      <c r="S41" s="86"/>
      <c r="T41" s="86"/>
      <c r="U41" s="86"/>
      <c r="V41" s="86"/>
    </row>
    <row r="42" spans="1:22" s="82" customFormat="1" ht="21">
      <c r="A42" s="85" t="s">
        <v>411</v>
      </c>
      <c r="B42" s="215">
        <v>20</v>
      </c>
      <c r="C42" s="216"/>
      <c r="D42" s="86"/>
      <c r="E42" s="217">
        <f t="shared" si="16"/>
        <v>0</v>
      </c>
      <c r="F42" s="216"/>
      <c r="G42" s="86"/>
      <c r="H42" s="216"/>
      <c r="I42" s="86"/>
      <c r="J42" s="216"/>
      <c r="K42" s="86"/>
      <c r="L42" s="216"/>
      <c r="M42" s="86"/>
      <c r="N42" s="216">
        <f t="shared" si="15"/>
        <v>0</v>
      </c>
      <c r="O42" s="223">
        <f t="shared" si="17"/>
        <v>0</v>
      </c>
      <c r="P42" s="217">
        <f t="shared" si="12"/>
        <v>0</v>
      </c>
      <c r="Q42" s="218">
        <f t="shared" si="13"/>
        <v>0</v>
      </c>
      <c r="R42" s="87">
        <v>2750</v>
      </c>
      <c r="S42" s="86"/>
      <c r="T42" s="86"/>
      <c r="U42" s="86"/>
      <c r="V42" s="86"/>
    </row>
    <row r="43" spans="1:22" s="82" customFormat="1" ht="21">
      <c r="A43" s="90" t="s">
        <v>33</v>
      </c>
      <c r="B43" s="220">
        <f>SUM(B44:B48)</f>
        <v>57</v>
      </c>
      <c r="C43" s="220">
        <f aca="true" t="shared" si="19" ref="C43:M43">SUM(C44:C48)</f>
        <v>0</v>
      </c>
      <c r="D43" s="220">
        <f t="shared" si="19"/>
        <v>0</v>
      </c>
      <c r="E43" s="220">
        <f t="shared" si="19"/>
        <v>0</v>
      </c>
      <c r="F43" s="220">
        <f t="shared" si="19"/>
        <v>0</v>
      </c>
      <c r="G43" s="220">
        <f t="shared" si="19"/>
        <v>1</v>
      </c>
      <c r="H43" s="220">
        <f t="shared" si="19"/>
        <v>14</v>
      </c>
      <c r="I43" s="220">
        <f t="shared" si="19"/>
        <v>23</v>
      </c>
      <c r="J43" s="220">
        <f t="shared" si="19"/>
        <v>10</v>
      </c>
      <c r="K43" s="220">
        <f t="shared" si="19"/>
        <v>5</v>
      </c>
      <c r="L43" s="220">
        <f t="shared" si="19"/>
        <v>2</v>
      </c>
      <c r="M43" s="220">
        <f t="shared" si="19"/>
        <v>2</v>
      </c>
      <c r="N43" s="216">
        <f t="shared" si="15"/>
        <v>26</v>
      </c>
      <c r="O43" s="223">
        <f t="shared" si="17"/>
        <v>31</v>
      </c>
      <c r="P43" s="217">
        <f t="shared" si="12"/>
        <v>57</v>
      </c>
      <c r="Q43" s="218">
        <f t="shared" si="13"/>
        <v>100</v>
      </c>
      <c r="R43" s="87">
        <v>7500</v>
      </c>
      <c r="S43" s="87">
        <f>SUM(S44:S48)</f>
        <v>0</v>
      </c>
      <c r="T43" s="87">
        <f>SUM(T44:T48)</f>
        <v>0</v>
      </c>
      <c r="U43" s="87">
        <f>SUM(U44:U48)</f>
        <v>0</v>
      </c>
      <c r="V43" s="219">
        <f>(U43*100)/R43</f>
        <v>0</v>
      </c>
    </row>
    <row r="44" spans="1:22" s="82" customFormat="1" ht="21">
      <c r="A44" s="91" t="s">
        <v>412</v>
      </c>
      <c r="B44" s="215">
        <v>11</v>
      </c>
      <c r="C44" s="216"/>
      <c r="D44" s="86"/>
      <c r="E44" s="217"/>
      <c r="F44" s="216"/>
      <c r="G44" s="86"/>
      <c r="H44" s="216">
        <v>1</v>
      </c>
      <c r="I44" s="86">
        <v>7</v>
      </c>
      <c r="J44" s="216">
        <v>1</v>
      </c>
      <c r="K44" s="86">
        <v>1</v>
      </c>
      <c r="L44" s="216"/>
      <c r="M44" s="86">
        <v>1</v>
      </c>
      <c r="N44" s="216">
        <f t="shared" si="15"/>
        <v>2</v>
      </c>
      <c r="O44" s="223">
        <f t="shared" si="17"/>
        <v>9</v>
      </c>
      <c r="P44" s="217">
        <f t="shared" si="12"/>
        <v>11</v>
      </c>
      <c r="Q44" s="218">
        <f t="shared" si="13"/>
        <v>100</v>
      </c>
      <c r="R44" s="87"/>
      <c r="S44" s="86"/>
      <c r="T44" s="86"/>
      <c r="U44" s="86"/>
      <c r="V44" s="86"/>
    </row>
    <row r="45" spans="1:22" s="82" customFormat="1" ht="21">
      <c r="A45" s="91" t="s">
        <v>413</v>
      </c>
      <c r="B45" s="215">
        <v>12</v>
      </c>
      <c r="C45" s="216"/>
      <c r="D45" s="86"/>
      <c r="E45" s="217"/>
      <c r="F45" s="216"/>
      <c r="G45" s="86">
        <v>1</v>
      </c>
      <c r="H45" s="216">
        <v>5</v>
      </c>
      <c r="I45" s="86">
        <v>4</v>
      </c>
      <c r="J45" s="216">
        <v>1</v>
      </c>
      <c r="K45" s="86">
        <v>1</v>
      </c>
      <c r="L45" s="216"/>
      <c r="M45" s="86"/>
      <c r="N45" s="216">
        <f t="shared" si="15"/>
        <v>6</v>
      </c>
      <c r="O45" s="223">
        <f t="shared" si="17"/>
        <v>6</v>
      </c>
      <c r="P45" s="217">
        <f t="shared" si="12"/>
        <v>12</v>
      </c>
      <c r="Q45" s="218">
        <f t="shared" si="13"/>
        <v>100</v>
      </c>
      <c r="R45" s="87"/>
      <c r="S45" s="86"/>
      <c r="T45" s="86"/>
      <c r="U45" s="86"/>
      <c r="V45" s="86"/>
    </row>
    <row r="46" spans="1:22" s="82" customFormat="1" ht="21">
      <c r="A46" s="91" t="s">
        <v>414</v>
      </c>
      <c r="B46" s="215">
        <v>12</v>
      </c>
      <c r="C46" s="216"/>
      <c r="D46" s="86"/>
      <c r="E46" s="217"/>
      <c r="F46" s="216"/>
      <c r="G46" s="86"/>
      <c r="H46" s="216">
        <v>7</v>
      </c>
      <c r="I46" s="86">
        <v>2</v>
      </c>
      <c r="J46" s="216">
        <v>3</v>
      </c>
      <c r="K46" s="86"/>
      <c r="L46" s="216"/>
      <c r="M46" s="86"/>
      <c r="N46" s="216">
        <f t="shared" si="15"/>
        <v>10</v>
      </c>
      <c r="O46" s="223">
        <f t="shared" si="17"/>
        <v>2</v>
      </c>
      <c r="P46" s="217">
        <f t="shared" si="12"/>
        <v>12</v>
      </c>
      <c r="Q46" s="218">
        <f t="shared" si="13"/>
        <v>100</v>
      </c>
      <c r="R46" s="87"/>
      <c r="S46" s="86"/>
      <c r="T46" s="86"/>
      <c r="U46" s="86"/>
      <c r="V46" s="86"/>
    </row>
    <row r="47" spans="1:22" s="82" customFormat="1" ht="21">
      <c r="A47" s="91" t="s">
        <v>415</v>
      </c>
      <c r="B47" s="215">
        <v>9</v>
      </c>
      <c r="C47" s="216"/>
      <c r="D47" s="86"/>
      <c r="E47" s="217"/>
      <c r="F47" s="216"/>
      <c r="G47" s="86"/>
      <c r="H47" s="216"/>
      <c r="I47" s="86">
        <v>7</v>
      </c>
      <c r="J47" s="216"/>
      <c r="K47" s="86">
        <v>1</v>
      </c>
      <c r="L47" s="216"/>
      <c r="M47" s="86">
        <v>1</v>
      </c>
      <c r="N47" s="216">
        <f t="shared" si="15"/>
        <v>0</v>
      </c>
      <c r="O47" s="223">
        <f t="shared" si="17"/>
        <v>9</v>
      </c>
      <c r="P47" s="217">
        <f t="shared" si="12"/>
        <v>9</v>
      </c>
      <c r="Q47" s="218">
        <f t="shared" si="13"/>
        <v>100</v>
      </c>
      <c r="R47" s="87"/>
      <c r="S47" s="86"/>
      <c r="T47" s="86"/>
      <c r="U47" s="86"/>
      <c r="V47" s="86"/>
    </row>
    <row r="48" spans="1:22" s="82" customFormat="1" ht="21">
      <c r="A48" s="91" t="s">
        <v>416</v>
      </c>
      <c r="B48" s="215">
        <v>13</v>
      </c>
      <c r="C48" s="216"/>
      <c r="D48" s="86"/>
      <c r="E48" s="217"/>
      <c r="F48" s="216"/>
      <c r="G48" s="86"/>
      <c r="H48" s="216">
        <v>1</v>
      </c>
      <c r="I48" s="86">
        <v>3</v>
      </c>
      <c r="J48" s="216">
        <v>5</v>
      </c>
      <c r="K48" s="86">
        <v>2</v>
      </c>
      <c r="L48" s="216">
        <v>2</v>
      </c>
      <c r="M48" s="86"/>
      <c r="N48" s="216">
        <f t="shared" si="15"/>
        <v>8</v>
      </c>
      <c r="O48" s="223">
        <f t="shared" si="17"/>
        <v>5</v>
      </c>
      <c r="P48" s="217">
        <f t="shared" si="12"/>
        <v>13</v>
      </c>
      <c r="Q48" s="218">
        <f t="shared" si="13"/>
        <v>100</v>
      </c>
      <c r="R48" s="87"/>
      <c r="S48" s="86"/>
      <c r="T48" s="86"/>
      <c r="U48" s="86"/>
      <c r="V48" s="86"/>
    </row>
    <row r="49" spans="1:22" ht="42">
      <c r="A49" s="92" t="s">
        <v>35</v>
      </c>
      <c r="B49" s="224"/>
      <c r="C49" s="216"/>
      <c r="D49" s="93"/>
      <c r="E49" s="217"/>
      <c r="F49" s="216"/>
      <c r="G49" s="93"/>
      <c r="H49" s="216"/>
      <c r="I49" s="93"/>
      <c r="J49" s="216"/>
      <c r="K49" s="93"/>
      <c r="L49" s="216"/>
      <c r="M49" s="93"/>
      <c r="N49" s="216"/>
      <c r="O49" s="89"/>
      <c r="P49" s="217"/>
      <c r="Q49" s="89"/>
      <c r="R49" s="89"/>
      <c r="S49" s="89"/>
      <c r="T49" s="89"/>
      <c r="U49" s="89"/>
      <c r="V49" s="89"/>
    </row>
    <row r="50" spans="1:22" s="82" customFormat="1" ht="21">
      <c r="A50" s="90" t="s">
        <v>36</v>
      </c>
      <c r="B50" s="215"/>
      <c r="C50" s="216"/>
      <c r="D50" s="86"/>
      <c r="E50" s="217"/>
      <c r="F50" s="216"/>
      <c r="G50" s="86"/>
      <c r="H50" s="216"/>
      <c r="I50" s="86"/>
      <c r="J50" s="216"/>
      <c r="K50" s="86"/>
      <c r="L50" s="216"/>
      <c r="M50" s="86"/>
      <c r="N50" s="216"/>
      <c r="O50" s="86"/>
      <c r="P50" s="217"/>
      <c r="Q50" s="86"/>
      <c r="R50" s="86"/>
      <c r="S50" s="86"/>
      <c r="T50" s="86"/>
      <c r="U50" s="86"/>
      <c r="V50" s="86"/>
    </row>
    <row r="51" spans="1:22" s="82" customFormat="1" ht="21">
      <c r="A51" s="90" t="s">
        <v>37</v>
      </c>
      <c r="B51" s="215"/>
      <c r="C51" s="216"/>
      <c r="D51" s="86"/>
      <c r="E51" s="217"/>
      <c r="F51" s="216"/>
      <c r="G51" s="86"/>
      <c r="H51" s="216"/>
      <c r="I51" s="86"/>
      <c r="J51" s="216"/>
      <c r="K51" s="86"/>
      <c r="L51" s="216"/>
      <c r="M51" s="86"/>
      <c r="N51" s="216"/>
      <c r="O51" s="86"/>
      <c r="P51" s="217"/>
      <c r="Q51" s="86"/>
      <c r="R51" s="86"/>
      <c r="S51" s="86"/>
      <c r="T51" s="86"/>
      <c r="U51" s="86"/>
      <c r="V51" s="86"/>
    </row>
    <row r="52" spans="1:22" s="82" customFormat="1" ht="21">
      <c r="A52" s="90" t="s">
        <v>38</v>
      </c>
      <c r="B52" s="215"/>
      <c r="C52" s="216"/>
      <c r="D52" s="86"/>
      <c r="E52" s="217"/>
      <c r="F52" s="216"/>
      <c r="G52" s="86"/>
      <c r="H52" s="216"/>
      <c r="I52" s="86"/>
      <c r="J52" s="216"/>
      <c r="K52" s="86"/>
      <c r="L52" s="216"/>
      <c r="M52" s="86"/>
      <c r="N52" s="216"/>
      <c r="O52" s="86"/>
      <c r="P52" s="217"/>
      <c r="Q52" s="86"/>
      <c r="R52" s="86"/>
      <c r="S52" s="86"/>
      <c r="T52" s="86"/>
      <c r="U52" s="86"/>
      <c r="V52" s="86"/>
    </row>
    <row r="53" spans="1:22" s="82" customFormat="1" ht="21">
      <c r="A53" s="90" t="s">
        <v>39</v>
      </c>
      <c r="B53" s="215"/>
      <c r="C53" s="216"/>
      <c r="D53" s="86"/>
      <c r="E53" s="217"/>
      <c r="F53" s="216"/>
      <c r="G53" s="86"/>
      <c r="H53" s="216"/>
      <c r="I53" s="86"/>
      <c r="J53" s="216"/>
      <c r="K53" s="86"/>
      <c r="L53" s="216"/>
      <c r="M53" s="86"/>
      <c r="N53" s="216"/>
      <c r="O53" s="86"/>
      <c r="P53" s="217"/>
      <c r="Q53" s="86"/>
      <c r="R53" s="86"/>
      <c r="S53" s="86"/>
      <c r="T53" s="86"/>
      <c r="U53" s="86"/>
      <c r="V53" s="86"/>
    </row>
    <row r="54" spans="1:22" ht="42">
      <c r="A54" s="92" t="s">
        <v>40</v>
      </c>
      <c r="B54" s="224"/>
      <c r="C54" s="216"/>
      <c r="D54" s="93"/>
      <c r="E54" s="217"/>
      <c r="F54" s="216"/>
      <c r="G54" s="93"/>
      <c r="H54" s="216"/>
      <c r="I54" s="93"/>
      <c r="J54" s="216"/>
      <c r="K54" s="93"/>
      <c r="L54" s="216"/>
      <c r="M54" s="93"/>
      <c r="N54" s="216"/>
      <c r="O54" s="89"/>
      <c r="P54" s="217"/>
      <c r="Q54" s="89"/>
      <c r="R54" s="89"/>
      <c r="S54" s="89"/>
      <c r="T54" s="89"/>
      <c r="U54" s="89"/>
      <c r="V54" s="89"/>
    </row>
    <row r="55" spans="1:22" s="82" customFormat="1" ht="42">
      <c r="A55" s="94" t="s">
        <v>41</v>
      </c>
      <c r="B55" s="215"/>
      <c r="C55" s="216"/>
      <c r="D55" s="86"/>
      <c r="E55" s="217"/>
      <c r="F55" s="216"/>
      <c r="G55" s="86"/>
      <c r="H55" s="216"/>
      <c r="I55" s="86"/>
      <c r="J55" s="216"/>
      <c r="K55" s="86"/>
      <c r="L55" s="216"/>
      <c r="M55" s="86"/>
      <c r="N55" s="216"/>
      <c r="O55" s="86"/>
      <c r="P55" s="217"/>
      <c r="Q55" s="86"/>
      <c r="R55" s="86"/>
      <c r="S55" s="86"/>
      <c r="T55" s="86"/>
      <c r="U55" s="86"/>
      <c r="V55" s="86"/>
    </row>
    <row r="56" spans="1:22" s="82" customFormat="1" ht="21">
      <c r="A56" s="90" t="s">
        <v>42</v>
      </c>
      <c r="B56" s="215"/>
      <c r="C56" s="216"/>
      <c r="D56" s="86"/>
      <c r="E56" s="217"/>
      <c r="F56" s="216"/>
      <c r="G56" s="86"/>
      <c r="H56" s="216"/>
      <c r="I56" s="86"/>
      <c r="J56" s="216"/>
      <c r="K56" s="86"/>
      <c r="L56" s="216"/>
      <c r="M56" s="86"/>
      <c r="N56" s="216"/>
      <c r="O56" s="86"/>
      <c r="P56" s="217"/>
      <c r="Q56" s="86"/>
      <c r="R56" s="86"/>
      <c r="S56" s="86"/>
      <c r="T56" s="86"/>
      <c r="U56" s="86"/>
      <c r="V56" s="86"/>
    </row>
    <row r="57" spans="1:22" s="82" customFormat="1" ht="21">
      <c r="A57" s="90" t="s">
        <v>43</v>
      </c>
      <c r="B57" s="225"/>
      <c r="C57" s="216"/>
      <c r="D57" s="86"/>
      <c r="E57" s="217"/>
      <c r="F57" s="216"/>
      <c r="G57" s="86"/>
      <c r="H57" s="216"/>
      <c r="I57" s="86"/>
      <c r="J57" s="216"/>
      <c r="K57" s="86"/>
      <c r="L57" s="216"/>
      <c r="M57" s="86"/>
      <c r="N57" s="216"/>
      <c r="O57" s="86"/>
      <c r="P57" s="217"/>
      <c r="Q57" s="86"/>
      <c r="R57" s="86"/>
      <c r="S57" s="86"/>
      <c r="T57" s="86"/>
      <c r="U57" s="86"/>
      <c r="V57" s="86"/>
    </row>
    <row r="58" spans="1:22" s="82" customFormat="1" ht="21">
      <c r="A58" s="90" t="s">
        <v>44</v>
      </c>
      <c r="B58" s="215"/>
      <c r="C58" s="216"/>
      <c r="D58" s="86"/>
      <c r="E58" s="217"/>
      <c r="F58" s="216"/>
      <c r="G58" s="86"/>
      <c r="H58" s="216"/>
      <c r="I58" s="86"/>
      <c r="J58" s="216"/>
      <c r="K58" s="86"/>
      <c r="L58" s="216"/>
      <c r="M58" s="86"/>
      <c r="N58" s="216"/>
      <c r="O58" s="86"/>
      <c r="P58" s="217"/>
      <c r="Q58" s="86"/>
      <c r="R58" s="86"/>
      <c r="S58" s="86"/>
      <c r="T58" s="86"/>
      <c r="U58" s="86"/>
      <c r="V58" s="86"/>
    </row>
    <row r="59" spans="1:22" s="82" customFormat="1" ht="21">
      <c r="A59" s="94" t="s">
        <v>45</v>
      </c>
      <c r="B59" s="215"/>
      <c r="C59" s="216"/>
      <c r="D59" s="86"/>
      <c r="E59" s="217"/>
      <c r="F59" s="216"/>
      <c r="G59" s="86"/>
      <c r="H59" s="216"/>
      <c r="I59" s="86"/>
      <c r="J59" s="216"/>
      <c r="K59" s="86"/>
      <c r="L59" s="216"/>
      <c r="M59" s="86"/>
      <c r="N59" s="216"/>
      <c r="O59" s="86"/>
      <c r="P59" s="217"/>
      <c r="Q59" s="86"/>
      <c r="R59" s="86"/>
      <c r="S59" s="86"/>
      <c r="T59" s="86"/>
      <c r="U59" s="86"/>
      <c r="V59" s="86"/>
    </row>
    <row r="60" spans="1:22" ht="21">
      <c r="A60" s="95" t="s">
        <v>46</v>
      </c>
      <c r="B60" s="224"/>
      <c r="C60" s="216"/>
      <c r="D60" s="93"/>
      <c r="E60" s="217"/>
      <c r="F60" s="216"/>
      <c r="G60" s="93"/>
      <c r="H60" s="216"/>
      <c r="I60" s="93"/>
      <c r="J60" s="216"/>
      <c r="K60" s="93"/>
      <c r="L60" s="216"/>
      <c r="M60" s="93"/>
      <c r="N60" s="216"/>
      <c r="O60" s="89"/>
      <c r="P60" s="217"/>
      <c r="Q60" s="89"/>
      <c r="R60" s="89"/>
      <c r="S60" s="89"/>
      <c r="T60" s="89"/>
      <c r="U60" s="89"/>
      <c r="V60" s="89"/>
    </row>
    <row r="61" spans="1:22" s="82" customFormat="1" ht="21">
      <c r="A61" s="122" t="s">
        <v>47</v>
      </c>
      <c r="B61" s="226">
        <v>12000</v>
      </c>
      <c r="C61" s="216">
        <v>1499</v>
      </c>
      <c r="D61" s="86">
        <v>1112</v>
      </c>
      <c r="E61" s="217">
        <f>(C61+D61)</f>
        <v>2611</v>
      </c>
      <c r="F61" s="216">
        <v>151</v>
      </c>
      <c r="G61" s="86">
        <v>143</v>
      </c>
      <c r="H61" s="216">
        <v>149</v>
      </c>
      <c r="I61" s="86">
        <v>78</v>
      </c>
      <c r="J61" s="216">
        <v>87</v>
      </c>
      <c r="K61" s="86">
        <v>81</v>
      </c>
      <c r="L61" s="216">
        <v>93</v>
      </c>
      <c r="M61" s="86">
        <v>59</v>
      </c>
      <c r="N61" s="216">
        <f>(C61+F61+H61+J61+L61)</f>
        <v>1979</v>
      </c>
      <c r="O61" s="86">
        <f>(D61+G61+I61+K61+M61)</f>
        <v>1473</v>
      </c>
      <c r="P61" s="217">
        <f>(N61+O61)</f>
        <v>3452</v>
      </c>
      <c r="Q61" s="218">
        <f>(P61*100)/B61</f>
        <v>28.766666666666666</v>
      </c>
      <c r="R61" s="87">
        <v>40000</v>
      </c>
      <c r="S61" s="86"/>
      <c r="T61" s="86"/>
      <c r="U61" s="86"/>
      <c r="V61" s="86"/>
    </row>
    <row r="62" spans="1:22" s="82" customFormat="1" ht="21">
      <c r="A62" s="122" t="s">
        <v>134</v>
      </c>
      <c r="B62" s="215">
        <v>50</v>
      </c>
      <c r="C62" s="216"/>
      <c r="D62" s="86">
        <v>7</v>
      </c>
      <c r="E62" s="217">
        <f>(C62+D62)</f>
        <v>7</v>
      </c>
      <c r="F62" s="216"/>
      <c r="G62" s="86"/>
      <c r="H62" s="216">
        <v>1</v>
      </c>
      <c r="I62" s="86"/>
      <c r="J62" s="216"/>
      <c r="K62" s="86"/>
      <c r="L62" s="216"/>
      <c r="M62" s="86"/>
      <c r="N62" s="216">
        <f>(C62+F62+H62+J62+L62)</f>
        <v>1</v>
      </c>
      <c r="O62" s="86">
        <f>(D62+G62+I62+K62+M62)</f>
        <v>7</v>
      </c>
      <c r="P62" s="217">
        <f>(N62+O62)</f>
        <v>8</v>
      </c>
      <c r="Q62" s="218">
        <f>(P62*100)/B62</f>
        <v>16</v>
      </c>
      <c r="R62" s="86"/>
      <c r="S62" s="86"/>
      <c r="T62" s="86"/>
      <c r="U62" s="86"/>
      <c r="V62" s="86"/>
    </row>
    <row r="63" spans="1:22" s="82" customFormat="1" ht="21">
      <c r="A63" s="122" t="s">
        <v>49</v>
      </c>
      <c r="B63" s="227">
        <f>SUM(B64:B72)</f>
        <v>7435</v>
      </c>
      <c r="C63" s="227">
        <f aca="true" t="shared" si="20" ref="C63:M63">SUM(C64:C72)</f>
        <v>1450</v>
      </c>
      <c r="D63" s="227">
        <f t="shared" si="20"/>
        <v>1654</v>
      </c>
      <c r="E63" s="227">
        <f t="shared" si="20"/>
        <v>3104</v>
      </c>
      <c r="F63" s="227">
        <f t="shared" si="20"/>
        <v>56</v>
      </c>
      <c r="G63" s="227">
        <f t="shared" si="20"/>
        <v>126</v>
      </c>
      <c r="H63" s="227">
        <f t="shared" si="20"/>
        <v>172</v>
      </c>
      <c r="I63" s="227">
        <f t="shared" si="20"/>
        <v>190</v>
      </c>
      <c r="J63" s="227">
        <f t="shared" si="20"/>
        <v>195</v>
      </c>
      <c r="K63" s="227">
        <f t="shared" si="20"/>
        <v>215</v>
      </c>
      <c r="L63" s="227">
        <f t="shared" si="20"/>
        <v>13</v>
      </c>
      <c r="M63" s="227">
        <f t="shared" si="20"/>
        <v>33</v>
      </c>
      <c r="N63" s="216">
        <f aca="true" t="shared" si="21" ref="N63:O95">(C63+F63+H63+J63+L63)</f>
        <v>1886</v>
      </c>
      <c r="O63" s="86">
        <f t="shared" si="21"/>
        <v>2218</v>
      </c>
      <c r="P63" s="217">
        <f aca="true" t="shared" si="22" ref="P63:P95">(N63+O63)</f>
        <v>4104</v>
      </c>
      <c r="Q63" s="86"/>
      <c r="R63" s="86"/>
      <c r="S63" s="86"/>
      <c r="T63" s="86"/>
      <c r="U63" s="86"/>
      <c r="V63" s="86"/>
    </row>
    <row r="64" spans="1:22" s="82" customFormat="1" ht="21">
      <c r="A64" s="86" t="s">
        <v>417</v>
      </c>
      <c r="B64" s="226">
        <v>3000</v>
      </c>
      <c r="C64" s="216">
        <v>582</v>
      </c>
      <c r="D64" s="86">
        <v>460</v>
      </c>
      <c r="E64" s="217">
        <f>(C64+D64)</f>
        <v>1042</v>
      </c>
      <c r="F64" s="216"/>
      <c r="G64" s="86"/>
      <c r="H64" s="216">
        <v>72</v>
      </c>
      <c r="I64" s="86">
        <v>58</v>
      </c>
      <c r="J64" s="216">
        <v>97</v>
      </c>
      <c r="K64" s="86">
        <v>82</v>
      </c>
      <c r="L64" s="216"/>
      <c r="M64" s="86"/>
      <c r="N64" s="216">
        <f t="shared" si="21"/>
        <v>751</v>
      </c>
      <c r="O64" s="86">
        <f t="shared" si="21"/>
        <v>600</v>
      </c>
      <c r="P64" s="217">
        <f t="shared" si="22"/>
        <v>1351</v>
      </c>
      <c r="Q64" s="218">
        <f>(P64*100)/B64</f>
        <v>45.03333333333333</v>
      </c>
      <c r="R64" s="86"/>
      <c r="S64" s="86"/>
      <c r="T64" s="86"/>
      <c r="U64" s="86"/>
      <c r="V64" s="86"/>
    </row>
    <row r="65" spans="1:22" s="82" customFormat="1" ht="21">
      <c r="A65" s="86" t="s">
        <v>418</v>
      </c>
      <c r="B65" s="226">
        <v>3000</v>
      </c>
      <c r="C65" s="216">
        <v>657</v>
      </c>
      <c r="D65" s="86">
        <v>1087</v>
      </c>
      <c r="E65" s="217">
        <f>(C65+D65)</f>
        <v>1744</v>
      </c>
      <c r="F65" s="216"/>
      <c r="G65" s="86">
        <v>39</v>
      </c>
      <c r="H65" s="216">
        <v>88</v>
      </c>
      <c r="I65" s="86">
        <v>113</v>
      </c>
      <c r="J65" s="216">
        <v>97</v>
      </c>
      <c r="K65" s="86">
        <v>132</v>
      </c>
      <c r="L65" s="216">
        <v>13</v>
      </c>
      <c r="M65" s="86">
        <v>33</v>
      </c>
      <c r="N65" s="216">
        <f t="shared" si="21"/>
        <v>855</v>
      </c>
      <c r="O65" s="86">
        <f t="shared" si="21"/>
        <v>1404</v>
      </c>
      <c r="P65" s="217">
        <f t="shared" si="22"/>
        <v>2259</v>
      </c>
      <c r="Q65" s="218">
        <f>(P65*100)/B65</f>
        <v>75.3</v>
      </c>
      <c r="R65" s="86"/>
      <c r="S65" s="86"/>
      <c r="T65" s="86"/>
      <c r="U65" s="86"/>
      <c r="V65" s="86"/>
    </row>
    <row r="66" spans="1:22" s="82" customFormat="1" ht="21">
      <c r="A66" s="86" t="s">
        <v>419</v>
      </c>
      <c r="B66" s="226">
        <v>200</v>
      </c>
      <c r="C66" s="216">
        <v>211</v>
      </c>
      <c r="D66" s="86">
        <v>107</v>
      </c>
      <c r="E66" s="217">
        <f>(C66+D66)</f>
        <v>318</v>
      </c>
      <c r="F66" s="216">
        <v>56</v>
      </c>
      <c r="G66" s="86">
        <v>87</v>
      </c>
      <c r="H66" s="216">
        <v>12</v>
      </c>
      <c r="I66" s="86">
        <v>17</v>
      </c>
      <c r="J66" s="216">
        <v>1</v>
      </c>
      <c r="K66" s="86"/>
      <c r="L66" s="216"/>
      <c r="M66" s="86"/>
      <c r="N66" s="216">
        <f t="shared" si="21"/>
        <v>280</v>
      </c>
      <c r="O66" s="86">
        <f t="shared" si="21"/>
        <v>211</v>
      </c>
      <c r="P66" s="217">
        <f t="shared" si="22"/>
        <v>491</v>
      </c>
      <c r="Q66" s="218">
        <f>(P66*100)/B66</f>
        <v>245.5</v>
      </c>
      <c r="R66" s="86"/>
      <c r="S66" s="86"/>
      <c r="T66" s="86"/>
      <c r="U66" s="86"/>
      <c r="V66" s="86"/>
    </row>
    <row r="67" spans="1:22" s="82" customFormat="1" ht="21">
      <c r="A67" s="86" t="s">
        <v>420</v>
      </c>
      <c r="B67" s="215">
        <v>200</v>
      </c>
      <c r="C67" s="216"/>
      <c r="D67" s="86"/>
      <c r="E67" s="217">
        <f aca="true" t="shared" si="23" ref="E67:E95">(C67+D67)</f>
        <v>0</v>
      </c>
      <c r="F67" s="216"/>
      <c r="G67" s="86"/>
      <c r="H67" s="216"/>
      <c r="I67" s="86"/>
      <c r="J67" s="216"/>
      <c r="K67" s="86"/>
      <c r="L67" s="216"/>
      <c r="M67" s="86"/>
      <c r="N67" s="216">
        <f t="shared" si="21"/>
        <v>0</v>
      </c>
      <c r="O67" s="86">
        <f t="shared" si="21"/>
        <v>0</v>
      </c>
      <c r="P67" s="217">
        <f t="shared" si="22"/>
        <v>0</v>
      </c>
      <c r="Q67" s="218">
        <f aca="true" t="shared" si="24" ref="Q67:Q72">(P67*100)/B67</f>
        <v>0</v>
      </c>
      <c r="R67" s="86"/>
      <c r="S67" s="86"/>
      <c r="T67" s="86"/>
      <c r="U67" s="86"/>
      <c r="V67" s="86"/>
    </row>
    <row r="68" spans="1:22" s="82" customFormat="1" ht="21">
      <c r="A68" s="86" t="s">
        <v>421</v>
      </c>
      <c r="B68" s="215">
        <v>5</v>
      </c>
      <c r="C68" s="216"/>
      <c r="D68" s="86"/>
      <c r="E68" s="217">
        <f t="shared" si="23"/>
        <v>0</v>
      </c>
      <c r="F68" s="216"/>
      <c r="G68" s="86"/>
      <c r="H68" s="216"/>
      <c r="I68" s="86"/>
      <c r="J68" s="216"/>
      <c r="K68" s="86"/>
      <c r="L68" s="216"/>
      <c r="M68" s="86"/>
      <c r="N68" s="216">
        <f t="shared" si="21"/>
        <v>0</v>
      </c>
      <c r="O68" s="86">
        <f t="shared" si="21"/>
        <v>0</v>
      </c>
      <c r="P68" s="217">
        <f t="shared" si="22"/>
        <v>0</v>
      </c>
      <c r="Q68" s="218">
        <f t="shared" si="24"/>
        <v>0</v>
      </c>
      <c r="R68" s="86"/>
      <c r="S68" s="86"/>
      <c r="T68" s="86"/>
      <c r="U68" s="86"/>
      <c r="V68" s="86"/>
    </row>
    <row r="69" spans="1:22" s="82" customFormat="1" ht="21">
      <c r="A69" s="86" t="s">
        <v>422</v>
      </c>
      <c r="B69" s="215">
        <v>500</v>
      </c>
      <c r="C69" s="216"/>
      <c r="D69" s="86"/>
      <c r="E69" s="217">
        <f t="shared" si="23"/>
        <v>0</v>
      </c>
      <c r="F69" s="216"/>
      <c r="G69" s="86"/>
      <c r="H69" s="216"/>
      <c r="I69" s="86"/>
      <c r="J69" s="216"/>
      <c r="K69" s="86"/>
      <c r="L69" s="216"/>
      <c r="M69" s="86"/>
      <c r="N69" s="216">
        <f t="shared" si="21"/>
        <v>0</v>
      </c>
      <c r="O69" s="86">
        <f t="shared" si="21"/>
        <v>0</v>
      </c>
      <c r="P69" s="217">
        <f t="shared" si="22"/>
        <v>0</v>
      </c>
      <c r="Q69" s="218">
        <f t="shared" si="24"/>
        <v>0</v>
      </c>
      <c r="R69" s="86"/>
      <c r="S69" s="86"/>
      <c r="T69" s="86"/>
      <c r="U69" s="86"/>
      <c r="V69" s="86"/>
    </row>
    <row r="70" spans="1:22" s="82" customFormat="1" ht="21">
      <c r="A70" s="86" t="s">
        <v>423</v>
      </c>
      <c r="B70" s="215">
        <v>100</v>
      </c>
      <c r="C70" s="216"/>
      <c r="D70" s="86"/>
      <c r="E70" s="217">
        <f t="shared" si="23"/>
        <v>0</v>
      </c>
      <c r="F70" s="216"/>
      <c r="G70" s="86"/>
      <c r="H70" s="216"/>
      <c r="I70" s="86"/>
      <c r="J70" s="216"/>
      <c r="K70" s="86"/>
      <c r="L70" s="216"/>
      <c r="M70" s="86"/>
      <c r="N70" s="216">
        <f t="shared" si="21"/>
        <v>0</v>
      </c>
      <c r="O70" s="86">
        <f t="shared" si="21"/>
        <v>0</v>
      </c>
      <c r="P70" s="217">
        <f t="shared" si="22"/>
        <v>0</v>
      </c>
      <c r="Q70" s="218">
        <f t="shared" si="24"/>
        <v>0</v>
      </c>
      <c r="R70" s="86"/>
      <c r="S70" s="86"/>
      <c r="T70" s="86"/>
      <c r="U70" s="86"/>
      <c r="V70" s="86"/>
    </row>
    <row r="71" spans="1:22" s="82" customFormat="1" ht="21">
      <c r="A71" s="86" t="s">
        <v>424</v>
      </c>
      <c r="B71" s="215">
        <v>400</v>
      </c>
      <c r="C71" s="216"/>
      <c r="D71" s="86"/>
      <c r="E71" s="217">
        <f t="shared" si="23"/>
        <v>0</v>
      </c>
      <c r="F71" s="216"/>
      <c r="G71" s="86"/>
      <c r="H71" s="216"/>
      <c r="I71" s="86"/>
      <c r="J71" s="216"/>
      <c r="K71" s="86"/>
      <c r="L71" s="216"/>
      <c r="M71" s="86"/>
      <c r="N71" s="216">
        <f t="shared" si="21"/>
        <v>0</v>
      </c>
      <c r="O71" s="86">
        <f t="shared" si="21"/>
        <v>0</v>
      </c>
      <c r="P71" s="217">
        <f t="shared" si="22"/>
        <v>0</v>
      </c>
      <c r="Q71" s="218">
        <f t="shared" si="24"/>
        <v>0</v>
      </c>
      <c r="R71" s="86"/>
      <c r="S71" s="86"/>
      <c r="T71" s="86"/>
      <c r="U71" s="86"/>
      <c r="V71" s="86"/>
    </row>
    <row r="72" spans="1:22" s="82" customFormat="1" ht="21">
      <c r="A72" s="86" t="s">
        <v>425</v>
      </c>
      <c r="B72" s="215">
        <v>30</v>
      </c>
      <c r="C72" s="216"/>
      <c r="D72" s="86"/>
      <c r="E72" s="217">
        <f t="shared" si="23"/>
        <v>0</v>
      </c>
      <c r="F72" s="216"/>
      <c r="G72" s="86"/>
      <c r="H72" s="216"/>
      <c r="I72" s="86">
        <v>2</v>
      </c>
      <c r="J72" s="216"/>
      <c r="K72" s="86">
        <v>1</v>
      </c>
      <c r="L72" s="216"/>
      <c r="M72" s="86"/>
      <c r="N72" s="216">
        <f t="shared" si="21"/>
        <v>0</v>
      </c>
      <c r="O72" s="86">
        <f t="shared" si="21"/>
        <v>3</v>
      </c>
      <c r="P72" s="217">
        <f t="shared" si="22"/>
        <v>3</v>
      </c>
      <c r="Q72" s="218">
        <f t="shared" si="24"/>
        <v>10</v>
      </c>
      <c r="R72" s="86"/>
      <c r="S72" s="86"/>
      <c r="T72" s="86"/>
      <c r="U72" s="86"/>
      <c r="V72" s="86"/>
    </row>
    <row r="73" spans="1:22" s="82" customFormat="1" ht="21">
      <c r="A73" s="122" t="s">
        <v>53</v>
      </c>
      <c r="B73" s="220"/>
      <c r="C73" s="216">
        <f>C74+C78+C81</f>
        <v>1332</v>
      </c>
      <c r="D73" s="216">
        <f>D74+D78+D81</f>
        <v>1833</v>
      </c>
      <c r="E73" s="216">
        <f t="shared" si="23"/>
        <v>3165</v>
      </c>
      <c r="F73" s="228">
        <f aca="true" t="shared" si="25" ref="F73:M73">(F74+F78+F81)</f>
        <v>30</v>
      </c>
      <c r="G73" s="228">
        <f t="shared" si="25"/>
        <v>49</v>
      </c>
      <c r="H73" s="228">
        <f t="shared" si="25"/>
        <v>290</v>
      </c>
      <c r="I73" s="228">
        <f t="shared" si="25"/>
        <v>387</v>
      </c>
      <c r="J73" s="228">
        <f t="shared" si="25"/>
        <v>174</v>
      </c>
      <c r="K73" s="228">
        <f t="shared" si="25"/>
        <v>211</v>
      </c>
      <c r="L73" s="228">
        <f t="shared" si="25"/>
        <v>1</v>
      </c>
      <c r="M73" s="228">
        <f t="shared" si="25"/>
        <v>1</v>
      </c>
      <c r="N73" s="216">
        <f t="shared" si="21"/>
        <v>1827</v>
      </c>
      <c r="O73" s="86">
        <f t="shared" si="21"/>
        <v>2481</v>
      </c>
      <c r="P73" s="217">
        <f t="shared" si="22"/>
        <v>4308</v>
      </c>
      <c r="Q73" s="86"/>
      <c r="R73" s="86"/>
      <c r="S73" s="86"/>
      <c r="T73" s="86"/>
      <c r="U73" s="86"/>
      <c r="V73" s="86"/>
    </row>
    <row r="74" spans="1:22" s="82" customFormat="1" ht="21">
      <c r="A74" s="122" t="s">
        <v>426</v>
      </c>
      <c r="B74" s="229"/>
      <c r="C74" s="228">
        <f>C75+C76</f>
        <v>510</v>
      </c>
      <c r="D74" s="230">
        <f>D75+D76</f>
        <v>669</v>
      </c>
      <c r="E74" s="217">
        <f t="shared" si="23"/>
        <v>1179</v>
      </c>
      <c r="F74" s="228">
        <f>SUM(F75:F76)</f>
        <v>6</v>
      </c>
      <c r="G74" s="230">
        <f aca="true" t="shared" si="26" ref="G74:M74">SUM(G75:G76)</f>
        <v>21</v>
      </c>
      <c r="H74" s="230">
        <f t="shared" si="26"/>
        <v>130</v>
      </c>
      <c r="I74" s="230">
        <f t="shared" si="26"/>
        <v>160</v>
      </c>
      <c r="J74" s="230">
        <f t="shared" si="26"/>
        <v>58</v>
      </c>
      <c r="K74" s="230">
        <f t="shared" si="26"/>
        <v>78</v>
      </c>
      <c r="L74" s="230">
        <f t="shared" si="26"/>
        <v>0</v>
      </c>
      <c r="M74" s="230">
        <f t="shared" si="26"/>
        <v>0</v>
      </c>
      <c r="N74" s="231">
        <f t="shared" si="21"/>
        <v>704</v>
      </c>
      <c r="O74" s="231">
        <f t="shared" si="21"/>
        <v>928</v>
      </c>
      <c r="P74" s="217">
        <f t="shared" si="22"/>
        <v>1632</v>
      </c>
      <c r="Q74" s="86"/>
      <c r="R74" s="87">
        <v>30000</v>
      </c>
      <c r="S74" s="86"/>
      <c r="T74" s="86"/>
      <c r="U74" s="86"/>
      <c r="V74" s="86"/>
    </row>
    <row r="75" spans="1:22" ht="21">
      <c r="A75" s="89" t="s">
        <v>427</v>
      </c>
      <c r="B75" s="221">
        <v>1800</v>
      </c>
      <c r="C75" s="216">
        <v>319</v>
      </c>
      <c r="D75" s="89">
        <v>424</v>
      </c>
      <c r="E75" s="217">
        <f t="shared" si="23"/>
        <v>743</v>
      </c>
      <c r="F75" s="216">
        <v>3</v>
      </c>
      <c r="G75" s="89">
        <v>12</v>
      </c>
      <c r="H75" s="216">
        <v>89</v>
      </c>
      <c r="I75" s="89">
        <v>107</v>
      </c>
      <c r="J75" s="216">
        <v>34</v>
      </c>
      <c r="K75" s="89">
        <v>43</v>
      </c>
      <c r="L75" s="216"/>
      <c r="M75" s="89"/>
      <c r="N75" s="216">
        <f t="shared" si="21"/>
        <v>445</v>
      </c>
      <c r="O75" s="86">
        <f t="shared" si="21"/>
        <v>586</v>
      </c>
      <c r="P75" s="217">
        <f t="shared" si="22"/>
        <v>1031</v>
      </c>
      <c r="Q75" s="218">
        <f aca="true" t="shared" si="27" ref="Q75:Q83">(P75*100)/B75</f>
        <v>57.27777777777778</v>
      </c>
      <c r="R75" s="89"/>
      <c r="S75" s="89"/>
      <c r="T75" s="89"/>
      <c r="U75" s="89"/>
      <c r="V75" s="89"/>
    </row>
    <row r="76" spans="1:22" ht="21">
      <c r="A76" s="89" t="s">
        <v>428</v>
      </c>
      <c r="B76" s="221">
        <v>1200</v>
      </c>
      <c r="C76" s="216">
        <v>191</v>
      </c>
      <c r="D76" s="89">
        <v>245</v>
      </c>
      <c r="E76" s="217">
        <f t="shared" si="23"/>
        <v>436</v>
      </c>
      <c r="F76" s="216">
        <v>3</v>
      </c>
      <c r="G76" s="89">
        <v>9</v>
      </c>
      <c r="H76" s="216">
        <v>41</v>
      </c>
      <c r="I76" s="89">
        <v>53</v>
      </c>
      <c r="J76" s="216">
        <v>24</v>
      </c>
      <c r="K76" s="89">
        <v>35</v>
      </c>
      <c r="L76" s="216"/>
      <c r="M76" s="89"/>
      <c r="N76" s="216">
        <f t="shared" si="21"/>
        <v>259</v>
      </c>
      <c r="O76" s="86">
        <f t="shared" si="21"/>
        <v>342</v>
      </c>
      <c r="P76" s="217">
        <f t="shared" si="22"/>
        <v>601</v>
      </c>
      <c r="Q76" s="218">
        <f t="shared" si="27"/>
        <v>50.083333333333336</v>
      </c>
      <c r="R76" s="89"/>
      <c r="S76" s="89"/>
      <c r="T76" s="89"/>
      <c r="U76" s="89"/>
      <c r="V76" s="89"/>
    </row>
    <row r="77" spans="1:22" ht="21">
      <c r="A77" s="89" t="s">
        <v>429</v>
      </c>
      <c r="B77" s="221">
        <v>100</v>
      </c>
      <c r="C77" s="216"/>
      <c r="D77" s="89"/>
      <c r="E77" s="217">
        <f t="shared" si="23"/>
        <v>0</v>
      </c>
      <c r="F77" s="216">
        <v>30</v>
      </c>
      <c r="G77" s="89">
        <v>35</v>
      </c>
      <c r="H77" s="216">
        <v>27</v>
      </c>
      <c r="I77" s="89">
        <v>29</v>
      </c>
      <c r="J77" s="216">
        <v>15</v>
      </c>
      <c r="K77" s="89">
        <v>20</v>
      </c>
      <c r="L77" s="216"/>
      <c r="M77" s="89"/>
      <c r="N77" s="216">
        <f t="shared" si="21"/>
        <v>72</v>
      </c>
      <c r="O77" s="86">
        <f t="shared" si="21"/>
        <v>84</v>
      </c>
      <c r="P77" s="217">
        <f t="shared" si="22"/>
        <v>156</v>
      </c>
      <c r="Q77" s="218">
        <f t="shared" si="27"/>
        <v>156</v>
      </c>
      <c r="R77" s="89"/>
      <c r="S77" s="89"/>
      <c r="T77" s="89"/>
      <c r="U77" s="89"/>
      <c r="V77" s="89"/>
    </row>
    <row r="78" spans="1:22" ht="21">
      <c r="A78" s="122" t="s">
        <v>430</v>
      </c>
      <c r="B78" s="221"/>
      <c r="C78" s="216">
        <f>C79+C80</f>
        <v>405</v>
      </c>
      <c r="D78" s="231">
        <f>D79+D80</f>
        <v>665</v>
      </c>
      <c r="E78" s="217">
        <f t="shared" si="23"/>
        <v>1070</v>
      </c>
      <c r="F78" s="228">
        <f>SUM(F79:F80)</f>
        <v>24</v>
      </c>
      <c r="G78" s="230">
        <f aca="true" t="shared" si="28" ref="G78:M78">SUM(G79:G80)</f>
        <v>28</v>
      </c>
      <c r="H78" s="230">
        <f t="shared" si="28"/>
        <v>83</v>
      </c>
      <c r="I78" s="230">
        <f t="shared" si="28"/>
        <v>146</v>
      </c>
      <c r="J78" s="230">
        <f t="shared" si="28"/>
        <v>42</v>
      </c>
      <c r="K78" s="230">
        <f t="shared" si="28"/>
        <v>64</v>
      </c>
      <c r="L78" s="230">
        <f t="shared" si="28"/>
        <v>1</v>
      </c>
      <c r="M78" s="230">
        <f t="shared" si="28"/>
        <v>1</v>
      </c>
      <c r="N78" s="216">
        <f t="shared" si="21"/>
        <v>555</v>
      </c>
      <c r="O78" s="231">
        <f t="shared" si="21"/>
        <v>904</v>
      </c>
      <c r="P78" s="217">
        <f t="shared" si="22"/>
        <v>1459</v>
      </c>
      <c r="Q78" s="89"/>
      <c r="R78" s="89"/>
      <c r="S78" s="89"/>
      <c r="T78" s="89"/>
      <c r="U78" s="89"/>
      <c r="V78" s="89"/>
    </row>
    <row r="79" spans="1:22" ht="21">
      <c r="A79" s="89" t="s">
        <v>427</v>
      </c>
      <c r="B79" s="221">
        <v>1800</v>
      </c>
      <c r="C79" s="216">
        <v>228</v>
      </c>
      <c r="D79" s="89">
        <v>421</v>
      </c>
      <c r="E79" s="217">
        <f t="shared" si="23"/>
        <v>649</v>
      </c>
      <c r="F79" s="216">
        <v>14</v>
      </c>
      <c r="G79" s="89">
        <v>15</v>
      </c>
      <c r="H79" s="216">
        <v>47</v>
      </c>
      <c r="I79" s="89">
        <v>89</v>
      </c>
      <c r="J79" s="216">
        <v>27</v>
      </c>
      <c r="K79" s="89">
        <v>44</v>
      </c>
      <c r="L79" s="216">
        <v>1</v>
      </c>
      <c r="M79" s="89">
        <v>1</v>
      </c>
      <c r="N79" s="216">
        <f t="shared" si="21"/>
        <v>317</v>
      </c>
      <c r="O79" s="86">
        <f t="shared" si="21"/>
        <v>570</v>
      </c>
      <c r="P79" s="217">
        <f t="shared" si="22"/>
        <v>887</v>
      </c>
      <c r="Q79" s="218">
        <f t="shared" si="27"/>
        <v>49.27777777777778</v>
      </c>
      <c r="R79" s="89"/>
      <c r="S79" s="89"/>
      <c r="T79" s="89"/>
      <c r="U79" s="89"/>
      <c r="V79" s="89"/>
    </row>
    <row r="80" spans="1:22" ht="21">
      <c r="A80" s="89" t="s">
        <v>428</v>
      </c>
      <c r="B80" s="221">
        <v>1200</v>
      </c>
      <c r="C80" s="216">
        <v>177</v>
      </c>
      <c r="D80" s="89">
        <v>244</v>
      </c>
      <c r="E80" s="217">
        <f t="shared" si="23"/>
        <v>421</v>
      </c>
      <c r="F80" s="216">
        <v>10</v>
      </c>
      <c r="G80" s="89">
        <v>13</v>
      </c>
      <c r="H80" s="216">
        <v>36</v>
      </c>
      <c r="I80" s="89">
        <v>57</v>
      </c>
      <c r="J80" s="216">
        <v>15</v>
      </c>
      <c r="K80" s="89">
        <v>20</v>
      </c>
      <c r="L80" s="216"/>
      <c r="M80" s="89"/>
      <c r="N80" s="216">
        <f t="shared" si="21"/>
        <v>238</v>
      </c>
      <c r="O80" s="86">
        <f t="shared" si="21"/>
        <v>334</v>
      </c>
      <c r="P80" s="217">
        <f t="shared" si="22"/>
        <v>572</v>
      </c>
      <c r="Q80" s="218">
        <f t="shared" si="27"/>
        <v>47.666666666666664</v>
      </c>
      <c r="R80" s="89"/>
      <c r="S80" s="89"/>
      <c r="T80" s="89"/>
      <c r="U80" s="89"/>
      <c r="V80" s="89"/>
    </row>
    <row r="81" spans="1:22" ht="21">
      <c r="A81" s="122" t="s">
        <v>431</v>
      </c>
      <c r="B81" s="221"/>
      <c r="C81" s="228">
        <f>SUM(C82:C83)</f>
        <v>417</v>
      </c>
      <c r="D81" s="228">
        <f>SUM(D82:D83)</f>
        <v>499</v>
      </c>
      <c r="E81" s="217">
        <f t="shared" si="23"/>
        <v>916</v>
      </c>
      <c r="F81" s="228">
        <f aca="true" t="shared" si="29" ref="F81:M81">SUM(F82:F83)</f>
        <v>0</v>
      </c>
      <c r="G81" s="228">
        <f t="shared" si="29"/>
        <v>0</v>
      </c>
      <c r="H81" s="228">
        <f t="shared" si="29"/>
        <v>77</v>
      </c>
      <c r="I81" s="228">
        <f t="shared" si="29"/>
        <v>81</v>
      </c>
      <c r="J81" s="228">
        <f t="shared" si="29"/>
        <v>74</v>
      </c>
      <c r="K81" s="228">
        <f t="shared" si="29"/>
        <v>69</v>
      </c>
      <c r="L81" s="228">
        <f t="shared" si="29"/>
        <v>0</v>
      </c>
      <c r="M81" s="228">
        <f t="shared" si="29"/>
        <v>0</v>
      </c>
      <c r="N81" s="216">
        <f t="shared" si="21"/>
        <v>568</v>
      </c>
      <c r="O81" s="231">
        <f t="shared" si="21"/>
        <v>649</v>
      </c>
      <c r="P81" s="217">
        <f t="shared" si="22"/>
        <v>1217</v>
      </c>
      <c r="Q81" s="89"/>
      <c r="R81" s="89"/>
      <c r="S81" s="89"/>
      <c r="T81" s="89"/>
      <c r="U81" s="89"/>
      <c r="V81" s="89"/>
    </row>
    <row r="82" spans="1:22" ht="21">
      <c r="A82" s="89" t="s">
        <v>427</v>
      </c>
      <c r="B82" s="221">
        <v>1800</v>
      </c>
      <c r="C82" s="216">
        <v>210</v>
      </c>
      <c r="D82" s="89">
        <v>249</v>
      </c>
      <c r="E82" s="217">
        <f t="shared" si="23"/>
        <v>459</v>
      </c>
      <c r="F82" s="216"/>
      <c r="G82" s="89"/>
      <c r="H82" s="216">
        <v>32</v>
      </c>
      <c r="I82" s="89">
        <v>39</v>
      </c>
      <c r="J82" s="216">
        <v>26</v>
      </c>
      <c r="K82" s="89">
        <v>54</v>
      </c>
      <c r="L82" s="216"/>
      <c r="M82" s="89"/>
      <c r="N82" s="216">
        <f t="shared" si="21"/>
        <v>268</v>
      </c>
      <c r="O82" s="86">
        <f t="shared" si="21"/>
        <v>342</v>
      </c>
      <c r="P82" s="217">
        <f t="shared" si="22"/>
        <v>610</v>
      </c>
      <c r="Q82" s="218">
        <f t="shared" si="27"/>
        <v>33.888888888888886</v>
      </c>
      <c r="R82" s="89"/>
      <c r="S82" s="89"/>
      <c r="T82" s="89"/>
      <c r="U82" s="89"/>
      <c r="V82" s="89"/>
    </row>
    <row r="83" spans="1:22" ht="21">
      <c r="A83" s="89" t="s">
        <v>428</v>
      </c>
      <c r="B83" s="221">
        <v>1200</v>
      </c>
      <c r="C83" s="216">
        <v>207</v>
      </c>
      <c r="D83" s="89">
        <v>250</v>
      </c>
      <c r="E83" s="217">
        <f t="shared" si="23"/>
        <v>457</v>
      </c>
      <c r="F83" s="216"/>
      <c r="G83" s="89"/>
      <c r="H83" s="216">
        <v>45</v>
      </c>
      <c r="I83" s="89">
        <v>42</v>
      </c>
      <c r="J83" s="216">
        <v>48</v>
      </c>
      <c r="K83" s="89">
        <v>15</v>
      </c>
      <c r="L83" s="216"/>
      <c r="M83" s="89"/>
      <c r="N83" s="216">
        <f t="shared" si="21"/>
        <v>300</v>
      </c>
      <c r="O83" s="86">
        <f t="shared" si="21"/>
        <v>307</v>
      </c>
      <c r="P83" s="217">
        <f t="shared" si="22"/>
        <v>607</v>
      </c>
      <c r="Q83" s="218">
        <f t="shared" si="27"/>
        <v>50.583333333333336</v>
      </c>
      <c r="R83" s="89"/>
      <c r="S83" s="89"/>
      <c r="T83" s="89"/>
      <c r="U83" s="89"/>
      <c r="V83" s="89"/>
    </row>
    <row r="84" spans="1:22" ht="21">
      <c r="A84" s="120" t="s">
        <v>57</v>
      </c>
      <c r="B84" s="227">
        <f>SUM(B85:B95)</f>
        <v>39600</v>
      </c>
      <c r="C84" s="227">
        <f aca="true" t="shared" si="30" ref="C84:M84">SUM(C85:C95)</f>
        <v>6485</v>
      </c>
      <c r="D84" s="227">
        <f t="shared" si="30"/>
        <v>5847</v>
      </c>
      <c r="E84" s="227">
        <f t="shared" si="30"/>
        <v>12332</v>
      </c>
      <c r="F84" s="227">
        <f t="shared" si="30"/>
        <v>225</v>
      </c>
      <c r="G84" s="227">
        <f t="shared" si="30"/>
        <v>311</v>
      </c>
      <c r="H84" s="227">
        <f t="shared" si="30"/>
        <v>1069</v>
      </c>
      <c r="I84" s="227">
        <f t="shared" si="30"/>
        <v>922</v>
      </c>
      <c r="J84" s="227">
        <f t="shared" si="30"/>
        <v>973</v>
      </c>
      <c r="K84" s="227">
        <f t="shared" si="30"/>
        <v>676</v>
      </c>
      <c r="L84" s="227">
        <f t="shared" si="30"/>
        <v>248</v>
      </c>
      <c r="M84" s="227">
        <f t="shared" si="30"/>
        <v>174</v>
      </c>
      <c r="N84" s="216">
        <f t="shared" si="21"/>
        <v>9000</v>
      </c>
      <c r="O84" s="216">
        <f t="shared" si="21"/>
        <v>7930</v>
      </c>
      <c r="P84" s="216">
        <f t="shared" si="22"/>
        <v>16930</v>
      </c>
      <c r="Q84" s="232">
        <f>(P84*100)/B84</f>
        <v>42.75252525252525</v>
      </c>
      <c r="R84" s="222">
        <v>111980</v>
      </c>
      <c r="S84" s="89"/>
      <c r="T84" s="89"/>
      <c r="U84" s="89"/>
      <c r="V84" s="89"/>
    </row>
    <row r="85" spans="1:22" ht="21">
      <c r="A85" s="89" t="s">
        <v>432</v>
      </c>
      <c r="B85" s="233">
        <v>3600</v>
      </c>
      <c r="C85" s="216">
        <v>589</v>
      </c>
      <c r="D85" s="89">
        <v>787</v>
      </c>
      <c r="E85" s="217">
        <f t="shared" si="23"/>
        <v>1376</v>
      </c>
      <c r="F85" s="216">
        <v>13</v>
      </c>
      <c r="G85" s="89">
        <v>21</v>
      </c>
      <c r="H85" s="216">
        <v>112</v>
      </c>
      <c r="I85" s="89">
        <v>173</v>
      </c>
      <c r="J85" s="216">
        <v>81</v>
      </c>
      <c r="K85" s="89">
        <v>89</v>
      </c>
      <c r="L85" s="216">
        <v>5</v>
      </c>
      <c r="M85" s="89">
        <v>9</v>
      </c>
      <c r="N85" s="216">
        <f t="shared" si="21"/>
        <v>800</v>
      </c>
      <c r="O85" s="86">
        <f t="shared" si="21"/>
        <v>1079</v>
      </c>
      <c r="P85" s="217">
        <f t="shared" si="22"/>
        <v>1879</v>
      </c>
      <c r="Q85" s="218">
        <f>(P85*100)/B85</f>
        <v>52.19444444444444</v>
      </c>
      <c r="R85" s="89"/>
      <c r="S85" s="89"/>
      <c r="T85" s="89"/>
      <c r="U85" s="89"/>
      <c r="V85" s="89"/>
    </row>
    <row r="86" spans="1:22" ht="21">
      <c r="A86" s="89" t="s">
        <v>433</v>
      </c>
      <c r="B86" s="233">
        <v>3600</v>
      </c>
      <c r="C86" s="216">
        <v>540</v>
      </c>
      <c r="D86" s="89">
        <v>612</v>
      </c>
      <c r="E86" s="217">
        <f t="shared" si="23"/>
        <v>1152</v>
      </c>
      <c r="F86" s="216">
        <v>13</v>
      </c>
      <c r="G86" s="89">
        <v>15</v>
      </c>
      <c r="H86" s="216">
        <v>108</v>
      </c>
      <c r="I86" s="89">
        <v>141</v>
      </c>
      <c r="J86" s="216">
        <v>87</v>
      </c>
      <c r="K86" s="89">
        <v>79</v>
      </c>
      <c r="L86" s="216">
        <v>5</v>
      </c>
      <c r="M86" s="89">
        <v>3</v>
      </c>
      <c r="N86" s="216">
        <f t="shared" si="21"/>
        <v>753</v>
      </c>
      <c r="O86" s="86">
        <f t="shared" si="21"/>
        <v>850</v>
      </c>
      <c r="P86" s="217">
        <f t="shared" si="22"/>
        <v>1603</v>
      </c>
      <c r="Q86" s="218">
        <f aca="true" t="shared" si="31" ref="Q86:Q95">(P86*100)/B86</f>
        <v>44.52777777777778</v>
      </c>
      <c r="R86" s="89"/>
      <c r="S86" s="89"/>
      <c r="T86" s="89"/>
      <c r="U86" s="89"/>
      <c r="V86" s="89"/>
    </row>
    <row r="87" spans="1:22" ht="21">
      <c r="A87" s="89" t="s">
        <v>434</v>
      </c>
      <c r="B87" s="233">
        <v>3600</v>
      </c>
      <c r="C87" s="216">
        <v>884</v>
      </c>
      <c r="D87" s="89">
        <v>451</v>
      </c>
      <c r="E87" s="217">
        <f t="shared" si="23"/>
        <v>1335</v>
      </c>
      <c r="F87" s="216">
        <v>19</v>
      </c>
      <c r="G87" s="89">
        <v>20</v>
      </c>
      <c r="H87" s="216">
        <v>174</v>
      </c>
      <c r="I87" s="89">
        <v>76</v>
      </c>
      <c r="J87" s="216">
        <v>147</v>
      </c>
      <c r="K87" s="89">
        <v>56</v>
      </c>
      <c r="L87" s="216">
        <v>17</v>
      </c>
      <c r="M87" s="89">
        <v>6</v>
      </c>
      <c r="N87" s="216">
        <f t="shared" si="21"/>
        <v>1241</v>
      </c>
      <c r="O87" s="86">
        <f t="shared" si="21"/>
        <v>609</v>
      </c>
      <c r="P87" s="217">
        <f t="shared" si="22"/>
        <v>1850</v>
      </c>
      <c r="Q87" s="218">
        <f t="shared" si="31"/>
        <v>51.388888888888886</v>
      </c>
      <c r="R87" s="89"/>
      <c r="S87" s="89"/>
      <c r="T87" s="89"/>
      <c r="U87" s="89"/>
      <c r="V87" s="89"/>
    </row>
    <row r="88" spans="1:22" ht="21">
      <c r="A88" s="89" t="s">
        <v>435</v>
      </c>
      <c r="B88" s="233">
        <v>3600</v>
      </c>
      <c r="C88" s="216">
        <v>509</v>
      </c>
      <c r="D88" s="89">
        <v>594</v>
      </c>
      <c r="E88" s="217">
        <f t="shared" si="23"/>
        <v>1103</v>
      </c>
      <c r="F88" s="216">
        <v>12</v>
      </c>
      <c r="G88" s="89">
        <v>19</v>
      </c>
      <c r="H88" s="216">
        <v>120</v>
      </c>
      <c r="I88" s="89">
        <v>80</v>
      </c>
      <c r="J88" s="216">
        <v>110</v>
      </c>
      <c r="K88" s="89">
        <v>67</v>
      </c>
      <c r="L88" s="216">
        <v>12</v>
      </c>
      <c r="M88" s="89">
        <v>5</v>
      </c>
      <c r="N88" s="216">
        <f t="shared" si="21"/>
        <v>763</v>
      </c>
      <c r="O88" s="86">
        <f t="shared" si="21"/>
        <v>765</v>
      </c>
      <c r="P88" s="217">
        <f t="shared" si="22"/>
        <v>1528</v>
      </c>
      <c r="Q88" s="218">
        <f t="shared" si="31"/>
        <v>42.44444444444444</v>
      </c>
      <c r="R88" s="89"/>
      <c r="S88" s="89"/>
      <c r="T88" s="89"/>
      <c r="U88" s="89"/>
      <c r="V88" s="89"/>
    </row>
    <row r="89" spans="1:22" ht="21">
      <c r="A89" s="89" t="s">
        <v>436</v>
      </c>
      <c r="B89" s="233">
        <v>3600</v>
      </c>
      <c r="C89" s="216">
        <v>750</v>
      </c>
      <c r="D89" s="89">
        <v>388</v>
      </c>
      <c r="E89" s="217">
        <f t="shared" si="23"/>
        <v>1138</v>
      </c>
      <c r="F89" s="216">
        <v>14</v>
      </c>
      <c r="G89" s="89">
        <v>14</v>
      </c>
      <c r="H89" s="216">
        <v>131</v>
      </c>
      <c r="I89" s="89">
        <v>69</v>
      </c>
      <c r="J89" s="216">
        <v>116</v>
      </c>
      <c r="K89" s="89">
        <v>60</v>
      </c>
      <c r="L89" s="216">
        <v>12</v>
      </c>
      <c r="M89" s="89">
        <v>5</v>
      </c>
      <c r="N89" s="216">
        <f t="shared" si="21"/>
        <v>1023</v>
      </c>
      <c r="O89" s="86">
        <f t="shared" si="21"/>
        <v>536</v>
      </c>
      <c r="P89" s="217">
        <f t="shared" si="22"/>
        <v>1559</v>
      </c>
      <c r="Q89" s="218">
        <f t="shared" si="31"/>
        <v>43.30555555555556</v>
      </c>
      <c r="R89" s="89"/>
      <c r="S89" s="89"/>
      <c r="T89" s="89"/>
      <c r="U89" s="89"/>
      <c r="V89" s="89"/>
    </row>
    <row r="90" spans="1:22" ht="21">
      <c r="A90" s="89" t="s">
        <v>437</v>
      </c>
      <c r="B90" s="233">
        <v>3600</v>
      </c>
      <c r="C90" s="216">
        <v>1134</v>
      </c>
      <c r="D90" s="89">
        <v>500</v>
      </c>
      <c r="E90" s="217">
        <f t="shared" si="23"/>
        <v>1634</v>
      </c>
      <c r="F90" s="216">
        <v>26</v>
      </c>
      <c r="G90" s="89">
        <v>29</v>
      </c>
      <c r="H90" s="216">
        <v>182</v>
      </c>
      <c r="I90" s="89">
        <v>77</v>
      </c>
      <c r="J90" s="216">
        <v>177</v>
      </c>
      <c r="K90" s="89">
        <v>48</v>
      </c>
      <c r="L90" s="216">
        <v>73</v>
      </c>
      <c r="M90" s="89">
        <v>13</v>
      </c>
      <c r="N90" s="216">
        <f t="shared" si="21"/>
        <v>1592</v>
      </c>
      <c r="O90" s="86">
        <f t="shared" si="21"/>
        <v>667</v>
      </c>
      <c r="P90" s="217">
        <f t="shared" si="22"/>
        <v>2259</v>
      </c>
      <c r="Q90" s="218">
        <f t="shared" si="31"/>
        <v>62.75</v>
      </c>
      <c r="R90" s="89"/>
      <c r="S90" s="89"/>
      <c r="T90" s="89"/>
      <c r="U90" s="89"/>
      <c r="V90" s="89"/>
    </row>
    <row r="91" spans="1:22" ht="21">
      <c r="A91" s="89" t="s">
        <v>438</v>
      </c>
      <c r="B91" s="233">
        <v>3600</v>
      </c>
      <c r="C91" s="216">
        <v>429</v>
      </c>
      <c r="D91" s="89">
        <v>498</v>
      </c>
      <c r="E91" s="217">
        <f t="shared" si="23"/>
        <v>927</v>
      </c>
      <c r="F91" s="216">
        <v>27</v>
      </c>
      <c r="G91" s="89">
        <v>45</v>
      </c>
      <c r="H91" s="216">
        <v>32</v>
      </c>
      <c r="I91" s="89">
        <v>67</v>
      </c>
      <c r="J91" s="216">
        <v>51</v>
      </c>
      <c r="K91" s="89">
        <v>60</v>
      </c>
      <c r="L91" s="216">
        <v>12</v>
      </c>
      <c r="M91" s="89">
        <v>26</v>
      </c>
      <c r="N91" s="216">
        <f t="shared" si="21"/>
        <v>551</v>
      </c>
      <c r="O91" s="86">
        <f t="shared" si="21"/>
        <v>696</v>
      </c>
      <c r="P91" s="217">
        <f t="shared" si="22"/>
        <v>1247</v>
      </c>
      <c r="Q91" s="218">
        <f t="shared" si="31"/>
        <v>34.638888888888886</v>
      </c>
      <c r="R91" s="89"/>
      <c r="S91" s="89"/>
      <c r="T91" s="89"/>
      <c r="U91" s="89"/>
      <c r="V91" s="89"/>
    </row>
    <row r="92" spans="1:22" ht="21">
      <c r="A92" s="89" t="s">
        <v>439</v>
      </c>
      <c r="B92" s="233">
        <v>3600</v>
      </c>
      <c r="C92" s="216">
        <v>462</v>
      </c>
      <c r="D92" s="89">
        <v>569</v>
      </c>
      <c r="E92" s="217">
        <f t="shared" si="23"/>
        <v>1031</v>
      </c>
      <c r="F92" s="216">
        <v>28</v>
      </c>
      <c r="G92" s="89">
        <v>30</v>
      </c>
      <c r="H92" s="216">
        <v>65</v>
      </c>
      <c r="I92" s="89">
        <v>53</v>
      </c>
      <c r="J92" s="216">
        <v>40</v>
      </c>
      <c r="K92" s="89">
        <v>76</v>
      </c>
      <c r="L92" s="216">
        <v>24</v>
      </c>
      <c r="M92" s="89">
        <v>32</v>
      </c>
      <c r="N92" s="216">
        <f t="shared" si="21"/>
        <v>619</v>
      </c>
      <c r="O92" s="86">
        <f t="shared" si="21"/>
        <v>760</v>
      </c>
      <c r="P92" s="217">
        <f t="shared" si="22"/>
        <v>1379</v>
      </c>
      <c r="Q92" s="218">
        <f t="shared" si="31"/>
        <v>38.30555555555556</v>
      </c>
      <c r="R92" s="89"/>
      <c r="S92" s="89"/>
      <c r="T92" s="89"/>
      <c r="U92" s="89"/>
      <c r="V92" s="89"/>
    </row>
    <row r="93" spans="1:22" ht="21">
      <c r="A93" s="89" t="s">
        <v>440</v>
      </c>
      <c r="B93" s="233">
        <v>3600</v>
      </c>
      <c r="C93" s="216">
        <v>297</v>
      </c>
      <c r="D93" s="89">
        <v>422</v>
      </c>
      <c r="E93" s="217">
        <f t="shared" si="23"/>
        <v>719</v>
      </c>
      <c r="F93" s="216">
        <v>14</v>
      </c>
      <c r="G93" s="89">
        <v>36</v>
      </c>
      <c r="H93" s="216">
        <v>43</v>
      </c>
      <c r="I93" s="89">
        <v>58</v>
      </c>
      <c r="J93" s="216">
        <v>36</v>
      </c>
      <c r="K93" s="89">
        <v>54</v>
      </c>
      <c r="L93" s="216">
        <v>34</v>
      </c>
      <c r="M93" s="89">
        <v>25</v>
      </c>
      <c r="N93" s="216">
        <f t="shared" si="21"/>
        <v>424</v>
      </c>
      <c r="O93" s="86">
        <f t="shared" si="21"/>
        <v>595</v>
      </c>
      <c r="P93" s="217">
        <f t="shared" si="22"/>
        <v>1019</v>
      </c>
      <c r="Q93" s="218">
        <f t="shared" si="31"/>
        <v>28.305555555555557</v>
      </c>
      <c r="R93" s="89"/>
      <c r="S93" s="89"/>
      <c r="T93" s="89"/>
      <c r="U93" s="89"/>
      <c r="V93" s="89"/>
    </row>
    <row r="94" spans="1:22" ht="21">
      <c r="A94" s="89" t="s">
        <v>441</v>
      </c>
      <c r="B94" s="233">
        <v>3600</v>
      </c>
      <c r="C94" s="216">
        <v>444</v>
      </c>
      <c r="D94" s="89">
        <v>500</v>
      </c>
      <c r="E94" s="217">
        <f t="shared" si="23"/>
        <v>944</v>
      </c>
      <c r="F94" s="216">
        <v>34</v>
      </c>
      <c r="G94" s="89">
        <v>48</v>
      </c>
      <c r="H94" s="216">
        <v>54</v>
      </c>
      <c r="I94" s="89">
        <v>62</v>
      </c>
      <c r="J94" s="216">
        <v>60</v>
      </c>
      <c r="K94" s="89">
        <v>35</v>
      </c>
      <c r="L94" s="216">
        <v>26</v>
      </c>
      <c r="M94" s="89">
        <v>33</v>
      </c>
      <c r="N94" s="216">
        <f t="shared" si="21"/>
        <v>618</v>
      </c>
      <c r="O94" s="86">
        <f t="shared" si="21"/>
        <v>678</v>
      </c>
      <c r="P94" s="217">
        <f t="shared" si="22"/>
        <v>1296</v>
      </c>
      <c r="Q94" s="218">
        <f t="shared" si="31"/>
        <v>36</v>
      </c>
      <c r="R94" s="89"/>
      <c r="S94" s="89"/>
      <c r="T94" s="89"/>
      <c r="U94" s="89"/>
      <c r="V94" s="89"/>
    </row>
    <row r="95" spans="1:22" ht="21">
      <c r="A95" s="89" t="s">
        <v>442</v>
      </c>
      <c r="B95" s="233">
        <v>3600</v>
      </c>
      <c r="C95" s="216">
        <v>447</v>
      </c>
      <c r="D95" s="89">
        <v>526</v>
      </c>
      <c r="E95" s="217">
        <f t="shared" si="23"/>
        <v>973</v>
      </c>
      <c r="F95" s="216">
        <v>25</v>
      </c>
      <c r="G95" s="89">
        <v>34</v>
      </c>
      <c r="H95" s="216">
        <v>48</v>
      </c>
      <c r="I95" s="89">
        <v>66</v>
      </c>
      <c r="J95" s="216">
        <v>68</v>
      </c>
      <c r="K95" s="89">
        <v>52</v>
      </c>
      <c r="L95" s="216">
        <v>28</v>
      </c>
      <c r="M95" s="89">
        <v>17</v>
      </c>
      <c r="N95" s="216">
        <f t="shared" si="21"/>
        <v>616</v>
      </c>
      <c r="O95" s="86">
        <f t="shared" si="21"/>
        <v>695</v>
      </c>
      <c r="P95" s="217">
        <f t="shared" si="22"/>
        <v>1311</v>
      </c>
      <c r="Q95" s="218">
        <f t="shared" si="31"/>
        <v>36.416666666666664</v>
      </c>
      <c r="R95" s="89"/>
      <c r="S95" s="89"/>
      <c r="T95" s="89"/>
      <c r="U95" s="89"/>
      <c r="V95" s="89"/>
    </row>
    <row r="96" spans="1:22" ht="21">
      <c r="A96" s="121" t="s">
        <v>60</v>
      </c>
      <c r="B96" s="224"/>
      <c r="C96" s="216"/>
      <c r="D96" s="93"/>
      <c r="E96" s="217"/>
      <c r="F96" s="216"/>
      <c r="G96" s="93"/>
      <c r="H96" s="216"/>
      <c r="I96" s="93"/>
      <c r="J96" s="216"/>
      <c r="K96" s="93"/>
      <c r="L96" s="216"/>
      <c r="M96" s="93"/>
      <c r="N96" s="216"/>
      <c r="O96" s="89"/>
      <c r="P96" s="217"/>
      <c r="Q96" s="89"/>
      <c r="R96" s="89"/>
      <c r="S96" s="89"/>
      <c r="T96" s="89"/>
      <c r="U96" s="89"/>
      <c r="V96" s="89"/>
    </row>
    <row r="97" spans="1:22" s="82" customFormat="1" ht="21">
      <c r="A97" s="122" t="s">
        <v>61</v>
      </c>
      <c r="B97" s="215"/>
      <c r="C97" s="216"/>
      <c r="D97" s="86"/>
      <c r="E97" s="217"/>
      <c r="F97" s="216"/>
      <c r="G97" s="86"/>
      <c r="H97" s="216"/>
      <c r="I97" s="86"/>
      <c r="J97" s="216"/>
      <c r="K97" s="86"/>
      <c r="L97" s="216"/>
      <c r="M97" s="86"/>
      <c r="N97" s="216"/>
      <c r="O97" s="86"/>
      <c r="P97" s="217"/>
      <c r="Q97" s="86"/>
      <c r="R97" s="86"/>
      <c r="S97" s="86"/>
      <c r="T97" s="86"/>
      <c r="U97" s="86"/>
      <c r="V97" s="86"/>
    </row>
    <row r="98" spans="1:22" s="82" customFormat="1" ht="21">
      <c r="A98" s="122" t="s">
        <v>62</v>
      </c>
      <c r="B98" s="220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87">
        <f>SUM(R99:R100)</f>
        <v>82060</v>
      </c>
      <c r="S98" s="87">
        <f>SUM(S99:S100)</f>
        <v>82031</v>
      </c>
      <c r="T98" s="87">
        <f>SUM(T99:T100)</f>
        <v>0</v>
      </c>
      <c r="U98" s="87">
        <f>(S98+T98)</f>
        <v>82031</v>
      </c>
      <c r="V98" s="219">
        <f>(U98*100)/R98</f>
        <v>99.96466000487449</v>
      </c>
    </row>
    <row r="99" spans="1:22" s="82" customFormat="1" ht="21">
      <c r="A99" s="86" t="s">
        <v>443</v>
      </c>
      <c r="B99" s="215">
        <v>357</v>
      </c>
      <c r="C99" s="216"/>
      <c r="D99" s="86"/>
      <c r="E99" s="217"/>
      <c r="F99" s="216"/>
      <c r="G99" s="86"/>
      <c r="H99" s="216"/>
      <c r="I99" s="86"/>
      <c r="J99" s="216"/>
      <c r="K99" s="86"/>
      <c r="L99" s="216"/>
      <c r="M99" s="86"/>
      <c r="N99" s="216"/>
      <c r="O99" s="86"/>
      <c r="P99" s="217"/>
      <c r="Q99" s="86"/>
      <c r="R99" s="87">
        <v>82060</v>
      </c>
      <c r="S99" s="87">
        <v>82031</v>
      </c>
      <c r="T99" s="87"/>
      <c r="U99" s="87"/>
      <c r="V99" s="219"/>
    </row>
    <row r="100" spans="1:22" s="82" customFormat="1" ht="21">
      <c r="A100" s="86" t="s">
        <v>444</v>
      </c>
      <c r="B100" s="215"/>
      <c r="C100" s="216"/>
      <c r="D100" s="86"/>
      <c r="E100" s="217"/>
      <c r="F100" s="216"/>
      <c r="G100" s="86"/>
      <c r="H100" s="216"/>
      <c r="I100" s="86"/>
      <c r="J100" s="216"/>
      <c r="K100" s="86"/>
      <c r="L100" s="216"/>
      <c r="M100" s="86"/>
      <c r="N100" s="216"/>
      <c r="O100" s="86"/>
      <c r="P100" s="217"/>
      <c r="Q100" s="86"/>
      <c r="R100" s="87"/>
      <c r="S100" s="87"/>
      <c r="T100" s="87"/>
      <c r="U100" s="87"/>
      <c r="V100" s="219"/>
    </row>
    <row r="101" spans="1:22" s="82" customFormat="1" ht="21">
      <c r="A101" s="122" t="s">
        <v>63</v>
      </c>
      <c r="B101" s="234">
        <f aca="true" t="shared" si="32" ref="B101:M101">SUM(B102:B108)</f>
        <v>380</v>
      </c>
      <c r="C101" s="234">
        <f t="shared" si="32"/>
        <v>152</v>
      </c>
      <c r="D101" s="234">
        <f t="shared" si="32"/>
        <v>181</v>
      </c>
      <c r="E101" s="234">
        <f t="shared" si="32"/>
        <v>333</v>
      </c>
      <c r="F101" s="234">
        <f t="shared" si="32"/>
        <v>0</v>
      </c>
      <c r="G101" s="234">
        <f t="shared" si="32"/>
        <v>0</v>
      </c>
      <c r="H101" s="234">
        <f t="shared" si="32"/>
        <v>0</v>
      </c>
      <c r="I101" s="234">
        <f t="shared" si="32"/>
        <v>0</v>
      </c>
      <c r="J101" s="234">
        <f t="shared" si="32"/>
        <v>0</v>
      </c>
      <c r="K101" s="234">
        <f t="shared" si="32"/>
        <v>0</v>
      </c>
      <c r="L101" s="234">
        <f t="shared" si="32"/>
        <v>0</v>
      </c>
      <c r="M101" s="234">
        <f t="shared" si="32"/>
        <v>0</v>
      </c>
      <c r="N101" s="216">
        <f aca="true" t="shared" si="33" ref="N101:O108">(C101+F101+H101+J101+L101)</f>
        <v>152</v>
      </c>
      <c r="O101" s="216">
        <f t="shared" si="33"/>
        <v>181</v>
      </c>
      <c r="P101" s="216">
        <f aca="true" t="shared" si="34" ref="P101:P108">(N101+O101)</f>
        <v>333</v>
      </c>
      <c r="Q101" s="232">
        <f aca="true" t="shared" si="35" ref="Q101:Q108">(P101*100)/B101</f>
        <v>87.63157894736842</v>
      </c>
      <c r="R101" s="87">
        <f>SUM(R102:R108)</f>
        <v>112020</v>
      </c>
      <c r="S101" s="87">
        <f>SUM(S102:S108)</f>
        <v>59000</v>
      </c>
      <c r="T101" s="87">
        <f>SUM(T102:T108)</f>
        <v>0</v>
      </c>
      <c r="U101" s="87">
        <f>(S101+T101)</f>
        <v>59000</v>
      </c>
      <c r="V101" s="219">
        <f>(U101*100)/R101</f>
        <v>52.6691662203178</v>
      </c>
    </row>
    <row r="102" spans="1:22" ht="21">
      <c r="A102" s="88" t="s">
        <v>445</v>
      </c>
      <c r="B102" s="221">
        <v>150</v>
      </c>
      <c r="C102" s="216">
        <v>75</v>
      </c>
      <c r="D102" s="89">
        <v>75</v>
      </c>
      <c r="E102" s="217">
        <f aca="true" t="shared" si="36" ref="E102:E108">(C102+D102)</f>
        <v>150</v>
      </c>
      <c r="F102" s="216"/>
      <c r="G102" s="89"/>
      <c r="H102" s="216"/>
      <c r="I102" s="89"/>
      <c r="J102" s="216"/>
      <c r="K102" s="89"/>
      <c r="L102" s="216"/>
      <c r="M102" s="89"/>
      <c r="N102" s="216">
        <f t="shared" si="33"/>
        <v>75</v>
      </c>
      <c r="O102" s="86">
        <f t="shared" si="33"/>
        <v>75</v>
      </c>
      <c r="P102" s="217">
        <f t="shared" si="34"/>
        <v>150</v>
      </c>
      <c r="Q102" s="218">
        <f t="shared" si="35"/>
        <v>100</v>
      </c>
      <c r="R102" s="222">
        <v>4934</v>
      </c>
      <c r="S102" s="222"/>
      <c r="T102" s="222"/>
      <c r="U102" s="89"/>
      <c r="V102" s="89"/>
    </row>
    <row r="103" spans="1:22" ht="21">
      <c r="A103" s="88" t="s">
        <v>446</v>
      </c>
      <c r="B103" s="221">
        <v>40</v>
      </c>
      <c r="C103" s="216">
        <v>15</v>
      </c>
      <c r="D103" s="89">
        <v>20</v>
      </c>
      <c r="E103" s="217">
        <f t="shared" si="36"/>
        <v>35</v>
      </c>
      <c r="F103" s="216"/>
      <c r="G103" s="89"/>
      <c r="H103" s="216"/>
      <c r="I103" s="89"/>
      <c r="J103" s="216"/>
      <c r="K103" s="89"/>
      <c r="L103" s="216"/>
      <c r="M103" s="89"/>
      <c r="N103" s="216">
        <f t="shared" si="33"/>
        <v>15</v>
      </c>
      <c r="O103" s="86">
        <f t="shared" si="33"/>
        <v>20</v>
      </c>
      <c r="P103" s="217">
        <f t="shared" si="34"/>
        <v>35</v>
      </c>
      <c r="Q103" s="218">
        <f t="shared" si="35"/>
        <v>87.5</v>
      </c>
      <c r="R103" s="222"/>
      <c r="S103" s="89"/>
      <c r="T103" s="89"/>
      <c r="U103" s="89"/>
      <c r="V103" s="89"/>
    </row>
    <row r="104" spans="1:22" ht="21">
      <c r="A104" s="88" t="s">
        <v>447</v>
      </c>
      <c r="B104" s="221">
        <v>40</v>
      </c>
      <c r="C104" s="216">
        <v>16</v>
      </c>
      <c r="D104" s="89">
        <v>31</v>
      </c>
      <c r="E104" s="217">
        <f t="shared" si="36"/>
        <v>47</v>
      </c>
      <c r="F104" s="216"/>
      <c r="G104" s="89"/>
      <c r="H104" s="216"/>
      <c r="I104" s="89"/>
      <c r="J104" s="216"/>
      <c r="K104" s="89"/>
      <c r="L104" s="216"/>
      <c r="M104" s="89"/>
      <c r="N104" s="216">
        <f t="shared" si="33"/>
        <v>16</v>
      </c>
      <c r="O104" s="86">
        <f t="shared" si="33"/>
        <v>31</v>
      </c>
      <c r="P104" s="217">
        <f t="shared" si="34"/>
        <v>47</v>
      </c>
      <c r="Q104" s="218">
        <f t="shared" si="35"/>
        <v>117.5</v>
      </c>
      <c r="R104" s="222">
        <v>12000</v>
      </c>
      <c r="S104" s="222">
        <v>12000</v>
      </c>
      <c r="T104" s="222"/>
      <c r="U104" s="89"/>
      <c r="V104" s="89"/>
    </row>
    <row r="105" spans="1:22" ht="42">
      <c r="A105" s="88" t="s">
        <v>448</v>
      </c>
      <c r="B105" s="221">
        <v>50</v>
      </c>
      <c r="C105" s="216">
        <v>27</v>
      </c>
      <c r="D105" s="89">
        <v>24</v>
      </c>
      <c r="E105" s="217">
        <f t="shared" si="36"/>
        <v>51</v>
      </c>
      <c r="F105" s="216"/>
      <c r="G105" s="89"/>
      <c r="H105" s="216"/>
      <c r="I105" s="89"/>
      <c r="J105" s="216"/>
      <c r="K105" s="89"/>
      <c r="L105" s="216"/>
      <c r="M105" s="89"/>
      <c r="N105" s="216">
        <f t="shared" si="33"/>
        <v>27</v>
      </c>
      <c r="O105" s="86">
        <f t="shared" si="33"/>
        <v>24</v>
      </c>
      <c r="P105" s="217">
        <f t="shared" si="34"/>
        <v>51</v>
      </c>
      <c r="Q105" s="218">
        <f t="shared" si="35"/>
        <v>102</v>
      </c>
      <c r="R105" s="222">
        <v>12000</v>
      </c>
      <c r="S105" s="222">
        <v>12000</v>
      </c>
      <c r="T105" s="222"/>
      <c r="U105" s="89"/>
      <c r="V105" s="89"/>
    </row>
    <row r="106" spans="1:22" ht="21">
      <c r="A106" s="88" t="s">
        <v>449</v>
      </c>
      <c r="B106" s="221">
        <v>50</v>
      </c>
      <c r="C106" s="216">
        <v>19</v>
      </c>
      <c r="D106" s="89">
        <v>31</v>
      </c>
      <c r="E106" s="217">
        <f t="shared" si="36"/>
        <v>50</v>
      </c>
      <c r="F106" s="216"/>
      <c r="G106" s="89"/>
      <c r="H106" s="216"/>
      <c r="I106" s="89"/>
      <c r="J106" s="216"/>
      <c r="K106" s="89"/>
      <c r="L106" s="216"/>
      <c r="M106" s="89"/>
      <c r="N106" s="216">
        <f t="shared" si="33"/>
        <v>19</v>
      </c>
      <c r="O106" s="86">
        <f t="shared" si="33"/>
        <v>31</v>
      </c>
      <c r="P106" s="217">
        <f t="shared" si="34"/>
        <v>50</v>
      </c>
      <c r="Q106" s="218">
        <f t="shared" si="35"/>
        <v>100</v>
      </c>
      <c r="R106" s="222">
        <v>35000</v>
      </c>
      <c r="S106" s="222">
        <v>35000</v>
      </c>
      <c r="T106" s="222"/>
      <c r="U106" s="89"/>
      <c r="V106" s="89"/>
    </row>
    <row r="107" spans="1:22" ht="21">
      <c r="A107" s="88" t="s">
        <v>450</v>
      </c>
      <c r="B107" s="221">
        <v>40</v>
      </c>
      <c r="C107" s="216"/>
      <c r="D107" s="89"/>
      <c r="E107" s="217">
        <f t="shared" si="36"/>
        <v>0</v>
      </c>
      <c r="F107" s="216"/>
      <c r="G107" s="89"/>
      <c r="H107" s="216"/>
      <c r="I107" s="89"/>
      <c r="J107" s="216"/>
      <c r="K107" s="89"/>
      <c r="L107" s="216"/>
      <c r="M107" s="89"/>
      <c r="N107" s="216">
        <f t="shared" si="33"/>
        <v>0</v>
      </c>
      <c r="O107" s="86">
        <f t="shared" si="33"/>
        <v>0</v>
      </c>
      <c r="P107" s="217">
        <f t="shared" si="34"/>
        <v>0</v>
      </c>
      <c r="Q107" s="218">
        <f t="shared" si="35"/>
        <v>0</v>
      </c>
      <c r="R107" s="89"/>
      <c r="S107" s="89"/>
      <c r="T107" s="89"/>
      <c r="U107" s="89"/>
      <c r="V107" s="89"/>
    </row>
    <row r="108" spans="1:22" ht="21">
      <c r="A108" s="88" t="s">
        <v>451</v>
      </c>
      <c r="B108" s="221">
        <v>10</v>
      </c>
      <c r="C108" s="216"/>
      <c r="D108" s="89"/>
      <c r="E108" s="217">
        <f t="shared" si="36"/>
        <v>0</v>
      </c>
      <c r="F108" s="216"/>
      <c r="G108" s="89"/>
      <c r="H108" s="216"/>
      <c r="I108" s="89"/>
      <c r="J108" s="216"/>
      <c r="K108" s="89"/>
      <c r="L108" s="216"/>
      <c r="M108" s="89"/>
      <c r="N108" s="216">
        <f t="shared" si="33"/>
        <v>0</v>
      </c>
      <c r="O108" s="86">
        <f t="shared" si="33"/>
        <v>0</v>
      </c>
      <c r="P108" s="217">
        <f t="shared" si="34"/>
        <v>0</v>
      </c>
      <c r="Q108" s="218">
        <f t="shared" si="35"/>
        <v>0</v>
      </c>
      <c r="R108" s="222">
        <v>48086</v>
      </c>
      <c r="S108" s="222"/>
      <c r="T108" s="222"/>
      <c r="U108" s="89"/>
      <c r="V108" s="89"/>
    </row>
    <row r="109" spans="1:22" s="82" customFormat="1" ht="21">
      <c r="A109" s="122" t="s">
        <v>66</v>
      </c>
      <c r="B109" s="220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86"/>
      <c r="S109" s="86"/>
      <c r="T109" s="86"/>
      <c r="U109" s="86"/>
      <c r="V109" s="86"/>
    </row>
    <row r="110" spans="1:22" s="82" customFormat="1" ht="21">
      <c r="A110" s="122" t="s">
        <v>452</v>
      </c>
      <c r="B110" s="234">
        <f>SUM(B111:B113)</f>
        <v>357</v>
      </c>
      <c r="C110" s="234">
        <f aca="true" t="shared" si="37" ref="C110:M110">SUM(C111:C113)</f>
        <v>0</v>
      </c>
      <c r="D110" s="234">
        <f t="shared" si="37"/>
        <v>0</v>
      </c>
      <c r="E110" s="234">
        <f t="shared" si="37"/>
        <v>0</v>
      </c>
      <c r="F110" s="234">
        <f t="shared" si="37"/>
        <v>10</v>
      </c>
      <c r="G110" s="234">
        <f t="shared" si="37"/>
        <v>3</v>
      </c>
      <c r="H110" s="234">
        <f t="shared" si="37"/>
        <v>172</v>
      </c>
      <c r="I110" s="234">
        <f t="shared" si="37"/>
        <v>141</v>
      </c>
      <c r="J110" s="234">
        <f t="shared" si="37"/>
        <v>21</v>
      </c>
      <c r="K110" s="234">
        <f t="shared" si="37"/>
        <v>6</v>
      </c>
      <c r="L110" s="234">
        <f t="shared" si="37"/>
        <v>2</v>
      </c>
      <c r="M110" s="234">
        <f t="shared" si="37"/>
        <v>2</v>
      </c>
      <c r="N110" s="216">
        <f aca="true" t="shared" si="38" ref="N110:O117">(C110+F110+H110+J110+L110)</f>
        <v>205</v>
      </c>
      <c r="O110" s="86">
        <f t="shared" si="38"/>
        <v>152</v>
      </c>
      <c r="P110" s="217">
        <f aca="true" t="shared" si="39" ref="P110:P117">(N110+O110)</f>
        <v>357</v>
      </c>
      <c r="Q110" s="218">
        <f aca="true" t="shared" si="40" ref="Q110:Q117">(P110*100)/B110</f>
        <v>100</v>
      </c>
      <c r="R110" s="86"/>
      <c r="S110" s="86"/>
      <c r="T110" s="86"/>
      <c r="U110" s="86"/>
      <c r="V110" s="86"/>
    </row>
    <row r="111" spans="1:22" s="82" customFormat="1" ht="21">
      <c r="A111" s="86" t="s">
        <v>67</v>
      </c>
      <c r="B111" s="215">
        <v>49</v>
      </c>
      <c r="C111" s="216"/>
      <c r="D111" s="86"/>
      <c r="E111" s="217"/>
      <c r="F111" s="216">
        <v>1</v>
      </c>
      <c r="G111" s="86"/>
      <c r="H111" s="216">
        <v>16</v>
      </c>
      <c r="I111" s="86">
        <v>16</v>
      </c>
      <c r="J111" s="216">
        <v>9</v>
      </c>
      <c r="K111" s="86">
        <v>3</v>
      </c>
      <c r="L111" s="216">
        <v>2</v>
      </c>
      <c r="M111" s="86">
        <v>2</v>
      </c>
      <c r="N111" s="216">
        <f t="shared" si="38"/>
        <v>28</v>
      </c>
      <c r="O111" s="86">
        <f t="shared" si="38"/>
        <v>21</v>
      </c>
      <c r="P111" s="217">
        <f t="shared" si="39"/>
        <v>49</v>
      </c>
      <c r="Q111" s="218">
        <f t="shared" si="40"/>
        <v>100</v>
      </c>
      <c r="R111" s="86"/>
      <c r="S111" s="86"/>
      <c r="T111" s="86"/>
      <c r="U111" s="86"/>
      <c r="V111" s="86"/>
    </row>
    <row r="112" spans="1:22" s="82" customFormat="1" ht="21">
      <c r="A112" s="86" t="s">
        <v>68</v>
      </c>
      <c r="B112" s="215">
        <v>162</v>
      </c>
      <c r="C112" s="216"/>
      <c r="D112" s="86"/>
      <c r="E112" s="217"/>
      <c r="F112" s="216">
        <v>9</v>
      </c>
      <c r="G112" s="86">
        <v>3</v>
      </c>
      <c r="H112" s="216">
        <v>83</v>
      </c>
      <c r="I112" s="86">
        <v>54</v>
      </c>
      <c r="J112" s="216">
        <v>10</v>
      </c>
      <c r="K112" s="86">
        <v>3</v>
      </c>
      <c r="L112" s="216"/>
      <c r="M112" s="86"/>
      <c r="N112" s="216">
        <f t="shared" si="38"/>
        <v>102</v>
      </c>
      <c r="O112" s="86">
        <f t="shared" si="38"/>
        <v>60</v>
      </c>
      <c r="P112" s="217">
        <f t="shared" si="39"/>
        <v>162</v>
      </c>
      <c r="Q112" s="218">
        <f t="shared" si="40"/>
        <v>100</v>
      </c>
      <c r="R112" s="86"/>
      <c r="S112" s="86"/>
      <c r="T112" s="86"/>
      <c r="U112" s="86"/>
      <c r="V112" s="86"/>
    </row>
    <row r="113" spans="1:22" s="82" customFormat="1" ht="21">
      <c r="A113" s="86" t="s">
        <v>69</v>
      </c>
      <c r="B113" s="215">
        <v>146</v>
      </c>
      <c r="C113" s="216"/>
      <c r="D113" s="86"/>
      <c r="E113" s="217"/>
      <c r="F113" s="216"/>
      <c r="G113" s="86"/>
      <c r="H113" s="216">
        <v>73</v>
      </c>
      <c r="I113" s="86">
        <v>71</v>
      </c>
      <c r="J113" s="216">
        <v>2</v>
      </c>
      <c r="K113" s="86"/>
      <c r="L113" s="216"/>
      <c r="M113" s="86"/>
      <c r="N113" s="216">
        <f t="shared" si="38"/>
        <v>75</v>
      </c>
      <c r="O113" s="86">
        <f t="shared" si="38"/>
        <v>71</v>
      </c>
      <c r="P113" s="217">
        <f t="shared" si="39"/>
        <v>146</v>
      </c>
      <c r="Q113" s="218">
        <f t="shared" si="40"/>
        <v>100</v>
      </c>
      <c r="R113" s="86"/>
      <c r="S113" s="86"/>
      <c r="T113" s="86"/>
      <c r="U113" s="86"/>
      <c r="V113" s="86"/>
    </row>
    <row r="114" spans="1:22" s="82" customFormat="1" ht="21">
      <c r="A114" s="122" t="s">
        <v>453</v>
      </c>
      <c r="B114" s="234">
        <f>SUM(B115:B117)</f>
        <v>0</v>
      </c>
      <c r="C114" s="234">
        <f aca="true" t="shared" si="41" ref="C114:M114">SUM(C115:C117)</f>
        <v>0</v>
      </c>
      <c r="D114" s="234">
        <f t="shared" si="41"/>
        <v>0</v>
      </c>
      <c r="E114" s="234">
        <f t="shared" si="41"/>
        <v>0</v>
      </c>
      <c r="F114" s="234">
        <f t="shared" si="41"/>
        <v>0</v>
      </c>
      <c r="G114" s="234">
        <f t="shared" si="41"/>
        <v>0</v>
      </c>
      <c r="H114" s="234">
        <f t="shared" si="41"/>
        <v>0</v>
      </c>
      <c r="I114" s="234">
        <f t="shared" si="41"/>
        <v>0</v>
      </c>
      <c r="J114" s="234">
        <f t="shared" si="41"/>
        <v>0</v>
      </c>
      <c r="K114" s="234">
        <f t="shared" si="41"/>
        <v>0</v>
      </c>
      <c r="L114" s="234">
        <f t="shared" si="41"/>
        <v>0</v>
      </c>
      <c r="M114" s="234">
        <f t="shared" si="41"/>
        <v>0</v>
      </c>
      <c r="N114" s="216">
        <f t="shared" si="38"/>
        <v>0</v>
      </c>
      <c r="O114" s="86">
        <f t="shared" si="38"/>
        <v>0</v>
      </c>
      <c r="P114" s="217">
        <f t="shared" si="39"/>
        <v>0</v>
      </c>
      <c r="Q114" s="218" t="e">
        <f t="shared" si="40"/>
        <v>#DIV/0!</v>
      </c>
      <c r="R114" s="86"/>
      <c r="S114" s="86"/>
      <c r="T114" s="86"/>
      <c r="U114" s="86"/>
      <c r="V114" s="86"/>
    </row>
    <row r="115" spans="1:22" s="82" customFormat="1" ht="21">
      <c r="A115" s="86" t="s">
        <v>67</v>
      </c>
      <c r="B115" s="215"/>
      <c r="C115" s="216"/>
      <c r="D115" s="86"/>
      <c r="E115" s="217"/>
      <c r="F115" s="216"/>
      <c r="G115" s="86"/>
      <c r="H115" s="216"/>
      <c r="I115" s="86"/>
      <c r="J115" s="216"/>
      <c r="K115" s="86"/>
      <c r="L115" s="216"/>
      <c r="M115" s="86"/>
      <c r="N115" s="216">
        <f t="shared" si="38"/>
        <v>0</v>
      </c>
      <c r="O115" s="86">
        <f t="shared" si="38"/>
        <v>0</v>
      </c>
      <c r="P115" s="217">
        <f t="shared" si="39"/>
        <v>0</v>
      </c>
      <c r="Q115" s="218" t="e">
        <f t="shared" si="40"/>
        <v>#DIV/0!</v>
      </c>
      <c r="R115" s="86"/>
      <c r="S115" s="86"/>
      <c r="T115" s="86"/>
      <c r="U115" s="86"/>
      <c r="V115" s="86"/>
    </row>
    <row r="116" spans="1:22" s="82" customFormat="1" ht="21">
      <c r="A116" s="86" t="s">
        <v>68</v>
      </c>
      <c r="B116" s="215"/>
      <c r="C116" s="216"/>
      <c r="D116" s="86"/>
      <c r="E116" s="217"/>
      <c r="F116" s="216"/>
      <c r="G116" s="86"/>
      <c r="H116" s="216"/>
      <c r="I116" s="86"/>
      <c r="J116" s="216"/>
      <c r="K116" s="86"/>
      <c r="L116" s="216"/>
      <c r="M116" s="86"/>
      <c r="N116" s="216">
        <f t="shared" si="38"/>
        <v>0</v>
      </c>
      <c r="O116" s="86">
        <f t="shared" si="38"/>
        <v>0</v>
      </c>
      <c r="P116" s="217">
        <f t="shared" si="39"/>
        <v>0</v>
      </c>
      <c r="Q116" s="218" t="e">
        <f t="shared" si="40"/>
        <v>#DIV/0!</v>
      </c>
      <c r="R116" s="86"/>
      <c r="S116" s="86"/>
      <c r="T116" s="86"/>
      <c r="U116" s="86"/>
      <c r="V116" s="86"/>
    </row>
    <row r="117" spans="1:22" s="82" customFormat="1" ht="21">
      <c r="A117" s="86" t="s">
        <v>69</v>
      </c>
      <c r="B117" s="215"/>
      <c r="C117" s="216"/>
      <c r="D117" s="86"/>
      <c r="E117" s="217"/>
      <c r="F117" s="216"/>
      <c r="G117" s="86"/>
      <c r="H117" s="216"/>
      <c r="I117" s="86"/>
      <c r="J117" s="216"/>
      <c r="K117" s="86"/>
      <c r="L117" s="216"/>
      <c r="M117" s="86"/>
      <c r="N117" s="216">
        <f t="shared" si="38"/>
        <v>0</v>
      </c>
      <c r="O117" s="86">
        <f t="shared" si="38"/>
        <v>0</v>
      </c>
      <c r="P117" s="217">
        <f t="shared" si="39"/>
        <v>0</v>
      </c>
      <c r="Q117" s="218" t="e">
        <f t="shared" si="40"/>
        <v>#DIV/0!</v>
      </c>
      <c r="R117" s="86"/>
      <c r="S117" s="86"/>
      <c r="T117" s="86"/>
      <c r="U117" s="86"/>
      <c r="V117" s="86"/>
    </row>
    <row r="118" spans="1:22" s="82" customFormat="1" ht="21">
      <c r="A118" s="122" t="s">
        <v>70</v>
      </c>
      <c r="B118" s="220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86"/>
      <c r="S118" s="86"/>
      <c r="T118" s="86"/>
      <c r="U118" s="86"/>
      <c r="V118" s="86"/>
    </row>
    <row r="119" spans="1:22" s="82" customFormat="1" ht="21">
      <c r="A119" s="86" t="s">
        <v>67</v>
      </c>
      <c r="B119" s="215"/>
      <c r="C119" s="216"/>
      <c r="D119" s="86"/>
      <c r="E119" s="217"/>
      <c r="F119" s="216"/>
      <c r="G119" s="86"/>
      <c r="H119" s="216"/>
      <c r="I119" s="86"/>
      <c r="J119" s="216"/>
      <c r="K119" s="86"/>
      <c r="L119" s="216"/>
      <c r="M119" s="86"/>
      <c r="N119" s="216"/>
      <c r="O119" s="86"/>
      <c r="P119" s="217"/>
      <c r="Q119" s="86"/>
      <c r="R119" s="86"/>
      <c r="S119" s="86"/>
      <c r="T119" s="86"/>
      <c r="U119" s="86"/>
      <c r="V119" s="86"/>
    </row>
    <row r="120" spans="1:22" s="82" customFormat="1" ht="21">
      <c r="A120" s="86" t="s">
        <v>68</v>
      </c>
      <c r="B120" s="215"/>
      <c r="C120" s="216"/>
      <c r="D120" s="86"/>
      <c r="E120" s="217"/>
      <c r="F120" s="216"/>
      <c r="G120" s="86"/>
      <c r="H120" s="216"/>
      <c r="I120" s="86"/>
      <c r="J120" s="216"/>
      <c r="K120" s="86"/>
      <c r="L120" s="216"/>
      <c r="M120" s="86"/>
      <c r="N120" s="216"/>
      <c r="O120" s="86"/>
      <c r="P120" s="217"/>
      <c r="Q120" s="86"/>
      <c r="R120" s="86"/>
      <c r="S120" s="86"/>
      <c r="T120" s="86"/>
      <c r="U120" s="86"/>
      <c r="V120" s="86"/>
    </row>
    <row r="121" spans="1:22" s="82" customFormat="1" ht="21">
      <c r="A121" s="86" t="s">
        <v>69</v>
      </c>
      <c r="B121" s="215"/>
      <c r="C121" s="216"/>
      <c r="D121" s="86"/>
      <c r="E121" s="217"/>
      <c r="F121" s="216"/>
      <c r="G121" s="86"/>
      <c r="H121" s="216"/>
      <c r="I121" s="86"/>
      <c r="J121" s="216"/>
      <c r="K121" s="86"/>
      <c r="L121" s="216"/>
      <c r="M121" s="86"/>
      <c r="N121" s="216"/>
      <c r="O121" s="86"/>
      <c r="P121" s="217"/>
      <c r="Q121" s="86"/>
      <c r="R121" s="86"/>
      <c r="S121" s="86"/>
      <c r="T121" s="86"/>
      <c r="U121" s="86"/>
      <c r="V121" s="86"/>
    </row>
  </sheetData>
  <sheetProtection/>
  <mergeCells count="19">
    <mergeCell ref="B7:V7"/>
    <mergeCell ref="S4:S6"/>
    <mergeCell ref="T4:T6"/>
    <mergeCell ref="U4:U6"/>
    <mergeCell ref="V4:V6"/>
    <mergeCell ref="F5:G5"/>
    <mergeCell ref="H5:I5"/>
    <mergeCell ref="J5:K5"/>
    <mergeCell ref="L5:M5"/>
    <mergeCell ref="A1:V1"/>
    <mergeCell ref="A2:V2"/>
    <mergeCell ref="A3:V3"/>
    <mergeCell ref="A4:A6"/>
    <mergeCell ref="B4:B6"/>
    <mergeCell ref="C4:E5"/>
    <mergeCell ref="F4:M4"/>
    <mergeCell ref="N4:P5"/>
    <mergeCell ref="Q4:Q6"/>
    <mergeCell ref="R4:R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1">
      <selection activeCell="E6" sqref="E6"/>
    </sheetView>
  </sheetViews>
  <sheetFormatPr defaultColWidth="6.8515625" defaultRowHeight="15"/>
  <cols>
    <col min="1" max="1" width="40.140625" style="69" customWidth="1"/>
    <col min="2" max="2" width="10.421875" style="69" customWidth="1"/>
    <col min="3" max="3" width="6.28125" style="69" customWidth="1"/>
    <col min="4" max="4" width="6.140625" style="69" customWidth="1"/>
    <col min="5" max="5" width="12.140625" style="69" customWidth="1"/>
    <col min="6" max="6" width="5.00390625" style="69" customWidth="1"/>
    <col min="7" max="7" width="6.00390625" style="69" customWidth="1"/>
    <col min="8" max="8" width="4.8515625" style="69" customWidth="1"/>
    <col min="9" max="9" width="5.140625" style="69" customWidth="1"/>
    <col min="10" max="10" width="4.8515625" style="69" customWidth="1"/>
    <col min="11" max="11" width="5.7109375" style="69" customWidth="1"/>
    <col min="12" max="12" width="5.28125" style="69" customWidth="1"/>
    <col min="13" max="13" width="5.421875" style="69" customWidth="1"/>
    <col min="14" max="14" width="6.7109375" style="69" customWidth="1"/>
    <col min="15" max="15" width="7.7109375" style="69" customWidth="1"/>
    <col min="16" max="21" width="10.421875" style="69" customWidth="1"/>
    <col min="22" max="16384" width="6.8515625" style="69" customWidth="1"/>
  </cols>
  <sheetData>
    <row r="1" spans="1:21" ht="23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23.25">
      <c r="A2" s="283" t="s">
        <v>454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20" ht="23.25">
      <c r="A3" s="284" t="s">
        <v>455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</row>
    <row r="4" spans="1:23" ht="21">
      <c r="A4" s="285" t="s">
        <v>3</v>
      </c>
      <c r="B4" s="287" t="s">
        <v>4</v>
      </c>
      <c r="C4" s="290" t="s">
        <v>5</v>
      </c>
      <c r="D4" s="291"/>
      <c r="E4" s="287" t="s">
        <v>77</v>
      </c>
      <c r="F4" s="290" t="s">
        <v>6</v>
      </c>
      <c r="G4" s="294"/>
      <c r="H4" s="294"/>
      <c r="I4" s="294"/>
      <c r="J4" s="294"/>
      <c r="K4" s="294"/>
      <c r="L4" s="294"/>
      <c r="M4" s="291"/>
      <c r="N4" s="290" t="s">
        <v>7</v>
      </c>
      <c r="O4" s="291"/>
      <c r="P4" s="287" t="s">
        <v>8</v>
      </c>
      <c r="Q4" s="287" t="s">
        <v>9</v>
      </c>
      <c r="R4" s="287" t="s">
        <v>10</v>
      </c>
      <c r="S4" s="287" t="s">
        <v>11</v>
      </c>
      <c r="T4" s="287" t="s">
        <v>12</v>
      </c>
      <c r="U4" s="287" t="s">
        <v>13</v>
      </c>
      <c r="W4" s="69" t="s">
        <v>456</v>
      </c>
    </row>
    <row r="5" spans="1:21" ht="35.25" customHeight="1">
      <c r="A5" s="286"/>
      <c r="B5" s="288"/>
      <c r="C5" s="292"/>
      <c r="D5" s="293"/>
      <c r="E5" s="289"/>
      <c r="F5" s="295" t="s">
        <v>14</v>
      </c>
      <c r="G5" s="295"/>
      <c r="H5" s="295" t="s">
        <v>15</v>
      </c>
      <c r="I5" s="295"/>
      <c r="J5" s="295" t="s">
        <v>16</v>
      </c>
      <c r="K5" s="295"/>
      <c r="L5" s="295" t="s">
        <v>17</v>
      </c>
      <c r="M5" s="295"/>
      <c r="N5" s="292"/>
      <c r="O5" s="293"/>
      <c r="P5" s="288"/>
      <c r="Q5" s="288"/>
      <c r="R5" s="288"/>
      <c r="S5" s="288"/>
      <c r="T5" s="288"/>
      <c r="U5" s="288"/>
    </row>
    <row r="6" spans="1:21" ht="21">
      <c r="A6" s="286"/>
      <c r="B6" s="289"/>
      <c r="C6" s="73" t="s">
        <v>18</v>
      </c>
      <c r="D6" s="73" t="s">
        <v>19</v>
      </c>
      <c r="E6" s="74" t="s">
        <v>20</v>
      </c>
      <c r="F6" s="73" t="s">
        <v>18</v>
      </c>
      <c r="G6" s="73" t="s">
        <v>19</v>
      </c>
      <c r="H6" s="73" t="s">
        <v>18</v>
      </c>
      <c r="I6" s="73" t="s">
        <v>19</v>
      </c>
      <c r="J6" s="73" t="s">
        <v>18</v>
      </c>
      <c r="K6" s="73" t="s">
        <v>19</v>
      </c>
      <c r="L6" s="73" t="s">
        <v>18</v>
      </c>
      <c r="M6" s="73" t="s">
        <v>19</v>
      </c>
      <c r="N6" s="73" t="s">
        <v>18</v>
      </c>
      <c r="O6" s="73" t="s">
        <v>19</v>
      </c>
      <c r="P6" s="289"/>
      <c r="Q6" s="289"/>
      <c r="R6" s="289"/>
      <c r="S6" s="289"/>
      <c r="T6" s="289"/>
      <c r="U6" s="289"/>
    </row>
    <row r="7" spans="1:21" ht="21">
      <c r="A7" s="75" t="s">
        <v>22</v>
      </c>
      <c r="B7" s="302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4"/>
    </row>
    <row r="8" spans="1:21" ht="21">
      <c r="A8" s="76" t="s">
        <v>23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78"/>
      <c r="T8" s="78"/>
      <c r="U8" s="78"/>
    </row>
    <row r="9" spans="1:21" ht="21">
      <c r="A9" s="90" t="s">
        <v>24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ht="21">
      <c r="A10" s="21" t="s">
        <v>457</v>
      </c>
      <c r="B10" s="229">
        <v>421</v>
      </c>
      <c r="C10" s="215"/>
      <c r="D10" s="215"/>
      <c r="E10" s="215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235">
        <v>0.0475</v>
      </c>
      <c r="Q10" s="236">
        <v>468900</v>
      </c>
      <c r="R10" s="237">
        <v>0</v>
      </c>
      <c r="S10" s="28">
        <v>43100</v>
      </c>
      <c r="T10" s="28">
        <v>43100</v>
      </c>
      <c r="U10" s="235">
        <v>0.0919</v>
      </c>
    </row>
    <row r="11" spans="1:21" ht="21">
      <c r="A11" s="85" t="s">
        <v>458</v>
      </c>
      <c r="B11" s="215"/>
      <c r="C11" s="86"/>
      <c r="D11" s="86"/>
      <c r="E11" s="86"/>
      <c r="F11" s="215"/>
      <c r="G11" s="215"/>
      <c r="H11" s="215">
        <v>3</v>
      </c>
      <c r="I11" s="215">
        <v>3</v>
      </c>
      <c r="J11" s="215">
        <v>3</v>
      </c>
      <c r="K11" s="215">
        <v>7</v>
      </c>
      <c r="L11" s="215"/>
      <c r="M11" s="215">
        <v>4</v>
      </c>
      <c r="N11" s="215">
        <v>6</v>
      </c>
      <c r="O11" s="215">
        <v>14</v>
      </c>
      <c r="P11" s="86"/>
      <c r="Q11" s="86"/>
      <c r="R11" s="86"/>
      <c r="S11" s="86"/>
      <c r="T11" s="86"/>
      <c r="U11" s="86"/>
    </row>
    <row r="12" spans="1:21" ht="21">
      <c r="A12" s="85" t="s">
        <v>459</v>
      </c>
      <c r="B12" s="21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42">
      <c r="A13" s="21" t="s">
        <v>460</v>
      </c>
      <c r="B13" s="229">
        <v>320</v>
      </c>
      <c r="C13" s="215"/>
      <c r="D13" s="215"/>
      <c r="E13" s="215"/>
      <c r="F13" s="86"/>
      <c r="G13" s="86"/>
      <c r="H13" s="86"/>
      <c r="I13" s="86"/>
      <c r="J13" s="86"/>
      <c r="K13" s="86"/>
      <c r="L13" s="86"/>
      <c r="M13" s="86"/>
      <c r="N13" s="229">
        <v>36</v>
      </c>
      <c r="O13" s="229">
        <v>321</v>
      </c>
      <c r="P13" s="235">
        <v>1</v>
      </c>
      <c r="Q13" s="236"/>
      <c r="R13" s="28"/>
      <c r="S13" s="28"/>
      <c r="T13" s="28"/>
      <c r="U13" s="235"/>
    </row>
    <row r="14" spans="1:21" ht="21">
      <c r="A14" s="85" t="s">
        <v>461</v>
      </c>
      <c r="B14" s="86"/>
      <c r="C14" s="86"/>
      <c r="D14" s="86"/>
      <c r="E14" s="86"/>
      <c r="F14" s="238"/>
      <c r="G14" s="238"/>
      <c r="H14" s="238"/>
      <c r="I14" s="238">
        <v>15</v>
      </c>
      <c r="J14" s="238"/>
      <c r="K14" s="238">
        <v>6</v>
      </c>
      <c r="L14" s="238"/>
      <c r="M14" s="238"/>
      <c r="N14" s="239"/>
      <c r="O14" s="239">
        <v>21</v>
      </c>
      <c r="P14" s="240"/>
      <c r="Q14" s="86"/>
      <c r="R14" s="86"/>
      <c r="S14" s="86"/>
      <c r="T14" s="86"/>
      <c r="U14" s="86"/>
    </row>
    <row r="15" spans="1:21" ht="21">
      <c r="A15" s="241" t="s">
        <v>462</v>
      </c>
      <c r="B15" s="86"/>
      <c r="C15" s="86"/>
      <c r="D15" s="86"/>
      <c r="E15" s="86"/>
      <c r="F15" s="238"/>
      <c r="G15" s="215"/>
      <c r="H15" s="215"/>
      <c r="I15" s="215">
        <v>5</v>
      </c>
      <c r="J15" s="215">
        <v>1</v>
      </c>
      <c r="K15" s="215">
        <v>15</v>
      </c>
      <c r="L15" s="215"/>
      <c r="M15" s="215"/>
      <c r="N15" s="229">
        <v>1</v>
      </c>
      <c r="O15" s="229">
        <v>19</v>
      </c>
      <c r="P15" s="86"/>
      <c r="Q15" s="86"/>
      <c r="R15" s="86"/>
      <c r="S15" s="86"/>
      <c r="T15" s="86"/>
      <c r="U15" s="86"/>
    </row>
    <row r="16" spans="1:21" ht="21">
      <c r="A16" s="85" t="s">
        <v>463</v>
      </c>
      <c r="B16" s="86"/>
      <c r="C16" s="86"/>
      <c r="D16" s="86"/>
      <c r="E16" s="86"/>
      <c r="F16" s="238"/>
      <c r="G16" s="215"/>
      <c r="H16" s="215"/>
      <c r="I16" s="215">
        <v>2</v>
      </c>
      <c r="J16" s="215"/>
      <c r="K16" s="215">
        <v>9</v>
      </c>
      <c r="L16" s="215"/>
      <c r="M16" s="215">
        <v>13</v>
      </c>
      <c r="N16" s="229"/>
      <c r="O16" s="229">
        <v>24</v>
      </c>
      <c r="P16" s="86"/>
      <c r="Q16" s="86"/>
      <c r="R16" s="86"/>
      <c r="S16" s="86"/>
      <c r="T16" s="86"/>
      <c r="U16" s="86"/>
    </row>
    <row r="17" spans="1:21" ht="21">
      <c r="A17" s="85" t="s">
        <v>464</v>
      </c>
      <c r="B17" s="86"/>
      <c r="C17" s="86"/>
      <c r="D17" s="86"/>
      <c r="E17" s="86"/>
      <c r="F17" s="238"/>
      <c r="G17" s="215"/>
      <c r="H17" s="215"/>
      <c r="I17" s="215">
        <v>3</v>
      </c>
      <c r="J17" s="215">
        <v>2</v>
      </c>
      <c r="K17" s="215">
        <v>15</v>
      </c>
      <c r="L17" s="215"/>
      <c r="M17" s="215"/>
      <c r="N17" s="229">
        <v>2</v>
      </c>
      <c r="O17" s="229">
        <v>18</v>
      </c>
      <c r="P17" s="86"/>
      <c r="Q17" s="86"/>
      <c r="R17" s="86"/>
      <c r="S17" s="86"/>
      <c r="T17" s="86"/>
      <c r="U17" s="86"/>
    </row>
    <row r="18" spans="1:21" ht="21">
      <c r="A18" s="85" t="s">
        <v>465</v>
      </c>
      <c r="B18" s="86"/>
      <c r="C18" s="86"/>
      <c r="D18" s="86"/>
      <c r="E18" s="86"/>
      <c r="F18" s="238"/>
      <c r="G18" s="215"/>
      <c r="H18" s="215">
        <v>1</v>
      </c>
      <c r="I18" s="215">
        <v>11</v>
      </c>
      <c r="J18" s="215"/>
      <c r="K18" s="215">
        <v>10</v>
      </c>
      <c r="L18" s="215"/>
      <c r="M18" s="215"/>
      <c r="N18" s="229">
        <v>1</v>
      </c>
      <c r="O18" s="229">
        <v>21</v>
      </c>
      <c r="P18" s="86"/>
      <c r="Q18" s="86"/>
      <c r="R18" s="86"/>
      <c r="S18" s="86"/>
      <c r="T18" s="86"/>
      <c r="U18" s="86"/>
    </row>
    <row r="19" spans="1:21" ht="21">
      <c r="A19" s="85" t="s">
        <v>466</v>
      </c>
      <c r="B19" s="86"/>
      <c r="C19" s="86"/>
      <c r="D19" s="86"/>
      <c r="E19" s="86"/>
      <c r="F19" s="238"/>
      <c r="G19" s="215"/>
      <c r="H19" s="215"/>
      <c r="I19" s="215">
        <v>9</v>
      </c>
      <c r="J19" s="215"/>
      <c r="K19" s="215">
        <v>10</v>
      </c>
      <c r="L19" s="215"/>
      <c r="M19" s="215">
        <v>1</v>
      </c>
      <c r="N19" s="229"/>
      <c r="O19" s="229">
        <v>20</v>
      </c>
      <c r="P19" s="86"/>
      <c r="Q19" s="86"/>
      <c r="R19" s="86"/>
      <c r="S19" s="86"/>
      <c r="T19" s="86"/>
      <c r="U19" s="86"/>
    </row>
    <row r="20" spans="1:21" ht="21">
      <c r="A20" s="85" t="s">
        <v>467</v>
      </c>
      <c r="B20" s="86"/>
      <c r="C20" s="86"/>
      <c r="D20" s="86"/>
      <c r="E20" s="86"/>
      <c r="F20" s="238"/>
      <c r="G20" s="215"/>
      <c r="H20" s="215"/>
      <c r="I20" s="215">
        <v>5</v>
      </c>
      <c r="J20" s="215"/>
      <c r="K20" s="215">
        <v>15</v>
      </c>
      <c r="L20" s="215"/>
      <c r="M20" s="215"/>
      <c r="N20" s="229"/>
      <c r="O20" s="229">
        <v>20</v>
      </c>
      <c r="P20" s="86"/>
      <c r="Q20" s="86"/>
      <c r="R20" s="86"/>
      <c r="S20" s="86"/>
      <c r="T20" s="86"/>
      <c r="U20" s="86"/>
    </row>
    <row r="21" spans="1:21" ht="21">
      <c r="A21" s="85" t="s">
        <v>468</v>
      </c>
      <c r="B21" s="86"/>
      <c r="C21" s="86"/>
      <c r="D21" s="86"/>
      <c r="E21" s="86"/>
      <c r="F21" s="238"/>
      <c r="G21" s="215"/>
      <c r="H21" s="215"/>
      <c r="I21" s="215">
        <v>15</v>
      </c>
      <c r="J21" s="215"/>
      <c r="K21" s="215">
        <v>10</v>
      </c>
      <c r="L21" s="215"/>
      <c r="M21" s="215"/>
      <c r="N21" s="229"/>
      <c r="O21" s="229">
        <v>25</v>
      </c>
      <c r="P21" s="86"/>
      <c r="Q21" s="86"/>
      <c r="R21" s="86"/>
      <c r="S21" s="86"/>
      <c r="T21" s="86"/>
      <c r="U21" s="86"/>
    </row>
    <row r="22" spans="1:21" ht="21">
      <c r="A22" s="85" t="s">
        <v>469</v>
      </c>
      <c r="B22" s="86"/>
      <c r="C22" s="86"/>
      <c r="D22" s="86"/>
      <c r="E22" s="86"/>
      <c r="F22" s="238"/>
      <c r="G22" s="215"/>
      <c r="H22" s="215">
        <v>3</v>
      </c>
      <c r="I22" s="215">
        <v>2</v>
      </c>
      <c r="J22" s="215">
        <v>1</v>
      </c>
      <c r="K22" s="215">
        <v>15</v>
      </c>
      <c r="L22" s="215"/>
      <c r="M22" s="215"/>
      <c r="N22" s="229">
        <v>4</v>
      </c>
      <c r="O22" s="229">
        <v>17</v>
      </c>
      <c r="P22" s="86"/>
      <c r="Q22" s="86"/>
      <c r="R22" s="86"/>
      <c r="S22" s="86"/>
      <c r="T22" s="86"/>
      <c r="U22" s="86"/>
    </row>
    <row r="23" spans="1:21" ht="21">
      <c r="A23" s="85" t="s">
        <v>470</v>
      </c>
      <c r="B23" s="86"/>
      <c r="C23" s="86"/>
      <c r="D23" s="86"/>
      <c r="E23" s="86"/>
      <c r="F23" s="238"/>
      <c r="G23" s="215"/>
      <c r="H23" s="215"/>
      <c r="I23" s="215"/>
      <c r="J23" s="215"/>
      <c r="K23" s="215">
        <v>21</v>
      </c>
      <c r="L23" s="215"/>
      <c r="M23" s="215"/>
      <c r="N23" s="229"/>
      <c r="O23" s="229">
        <v>21</v>
      </c>
      <c r="P23" s="86"/>
      <c r="Q23" s="86"/>
      <c r="R23" s="86"/>
      <c r="S23" s="86"/>
      <c r="T23" s="86"/>
      <c r="U23" s="86"/>
    </row>
    <row r="24" spans="1:21" ht="21">
      <c r="A24" s="85" t="s">
        <v>471</v>
      </c>
      <c r="B24" s="86"/>
      <c r="C24" s="86"/>
      <c r="D24" s="86"/>
      <c r="E24" s="86"/>
      <c r="F24" s="238"/>
      <c r="G24" s="215"/>
      <c r="H24" s="215">
        <v>1</v>
      </c>
      <c r="I24" s="215">
        <v>3</v>
      </c>
      <c r="J24" s="215">
        <v>5</v>
      </c>
      <c r="K24" s="215">
        <v>12</v>
      </c>
      <c r="L24" s="215"/>
      <c r="M24" s="215"/>
      <c r="N24" s="229">
        <v>6</v>
      </c>
      <c r="O24" s="229">
        <v>15</v>
      </c>
      <c r="P24" s="86"/>
      <c r="Q24" s="86"/>
      <c r="R24" s="86"/>
      <c r="S24" s="86"/>
      <c r="T24" s="86"/>
      <c r="U24" s="86"/>
    </row>
    <row r="25" spans="1:21" ht="21">
      <c r="A25" s="85" t="s">
        <v>472</v>
      </c>
      <c r="B25" s="86"/>
      <c r="C25" s="86"/>
      <c r="D25" s="86"/>
      <c r="E25" s="86"/>
      <c r="F25" s="238"/>
      <c r="G25" s="215"/>
      <c r="H25" s="215"/>
      <c r="I25" s="215">
        <v>1</v>
      </c>
      <c r="J25" s="215">
        <v>4</v>
      </c>
      <c r="K25" s="215">
        <v>9</v>
      </c>
      <c r="L25" s="215"/>
      <c r="M25" s="215"/>
      <c r="N25" s="229">
        <v>4</v>
      </c>
      <c r="O25" s="229">
        <v>16</v>
      </c>
      <c r="P25" s="86"/>
      <c r="Q25" s="86"/>
      <c r="R25" s="86"/>
      <c r="S25" s="86"/>
      <c r="T25" s="86"/>
      <c r="U25" s="86"/>
    </row>
    <row r="26" spans="1:21" ht="21">
      <c r="A26" s="85" t="s">
        <v>473</v>
      </c>
      <c r="B26" s="86"/>
      <c r="C26" s="86"/>
      <c r="D26" s="86"/>
      <c r="E26" s="86"/>
      <c r="F26" s="238"/>
      <c r="G26" s="215"/>
      <c r="H26" s="215">
        <v>1</v>
      </c>
      <c r="I26" s="215">
        <v>1</v>
      </c>
      <c r="J26" s="215">
        <v>1</v>
      </c>
      <c r="K26" s="215">
        <v>19</v>
      </c>
      <c r="L26" s="215"/>
      <c r="M26" s="215"/>
      <c r="N26" s="229">
        <v>2</v>
      </c>
      <c r="O26" s="229">
        <v>20</v>
      </c>
      <c r="P26" s="86"/>
      <c r="Q26" s="86"/>
      <c r="R26" s="86"/>
      <c r="S26" s="86"/>
      <c r="T26" s="86"/>
      <c r="U26" s="86"/>
    </row>
    <row r="27" spans="1:21" ht="21">
      <c r="A27" s="85" t="s">
        <v>474</v>
      </c>
      <c r="B27" s="86"/>
      <c r="C27" s="86"/>
      <c r="D27" s="86"/>
      <c r="E27" s="86"/>
      <c r="F27" s="238"/>
      <c r="G27" s="215"/>
      <c r="H27" s="215"/>
      <c r="I27" s="215">
        <v>3</v>
      </c>
      <c r="J27" s="215">
        <v>2</v>
      </c>
      <c r="K27" s="215">
        <v>10</v>
      </c>
      <c r="L27" s="215"/>
      <c r="M27" s="215">
        <v>5</v>
      </c>
      <c r="N27" s="229">
        <v>2</v>
      </c>
      <c r="O27" s="229">
        <v>18</v>
      </c>
      <c r="P27" s="86"/>
      <c r="Q27" s="86"/>
      <c r="R27" s="86"/>
      <c r="S27" s="86"/>
      <c r="T27" s="86"/>
      <c r="U27" s="86"/>
    </row>
    <row r="28" spans="1:21" ht="21">
      <c r="A28" s="85" t="s">
        <v>475</v>
      </c>
      <c r="B28" s="86"/>
      <c r="C28" s="86"/>
      <c r="D28" s="86"/>
      <c r="E28" s="86"/>
      <c r="F28" s="238"/>
      <c r="G28" s="215"/>
      <c r="H28" s="215"/>
      <c r="I28" s="215">
        <v>17</v>
      </c>
      <c r="J28" s="215"/>
      <c r="K28" s="215">
        <v>3</v>
      </c>
      <c r="L28" s="215"/>
      <c r="M28" s="215"/>
      <c r="N28" s="229"/>
      <c r="O28" s="229">
        <v>20</v>
      </c>
      <c r="P28" s="86"/>
      <c r="Q28" s="86"/>
      <c r="R28" s="86"/>
      <c r="S28" s="86"/>
      <c r="T28" s="86"/>
      <c r="U28" s="86"/>
    </row>
    <row r="29" spans="1:21" ht="21">
      <c r="A29" s="85" t="s">
        <v>476</v>
      </c>
      <c r="B29" s="86"/>
      <c r="C29" s="86"/>
      <c r="D29" s="86"/>
      <c r="E29" s="86"/>
      <c r="F29" s="238"/>
      <c r="G29" s="215"/>
      <c r="H29" s="215">
        <v>2</v>
      </c>
      <c r="I29" s="215">
        <v>5</v>
      </c>
      <c r="J29" s="215">
        <v>6</v>
      </c>
      <c r="K29" s="215">
        <v>7</v>
      </c>
      <c r="L29" s="215"/>
      <c r="M29" s="215"/>
      <c r="N29" s="229">
        <v>8</v>
      </c>
      <c r="O29" s="229">
        <v>12</v>
      </c>
      <c r="P29" s="86"/>
      <c r="Q29" s="86"/>
      <c r="R29" s="86"/>
      <c r="S29" s="86"/>
      <c r="T29" s="86"/>
      <c r="U29" s="86"/>
    </row>
    <row r="30" spans="1:21" ht="21">
      <c r="A30" s="21" t="s">
        <v>477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21">
      <c r="A31" s="85" t="s">
        <v>478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ht="21">
      <c r="A32" s="85" t="s">
        <v>459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ht="21">
      <c r="A33" s="90" t="s">
        <v>28</v>
      </c>
      <c r="B33" s="215">
        <v>280</v>
      </c>
      <c r="C33" s="215"/>
      <c r="D33" s="215"/>
      <c r="E33" s="215"/>
      <c r="F33" s="86"/>
      <c r="G33" s="86"/>
      <c r="H33" s="86"/>
      <c r="I33" s="86"/>
      <c r="J33" s="86"/>
      <c r="K33" s="86"/>
      <c r="L33" s="86"/>
      <c r="M33" s="86"/>
      <c r="N33" s="229">
        <v>49</v>
      </c>
      <c r="O33" s="229">
        <v>167</v>
      </c>
      <c r="P33" s="235">
        <v>0.7714</v>
      </c>
      <c r="Q33" s="242">
        <v>32200</v>
      </c>
      <c r="R33" s="28">
        <v>0</v>
      </c>
      <c r="S33" s="28">
        <v>7030</v>
      </c>
      <c r="T33" s="28">
        <v>7030</v>
      </c>
      <c r="U33" s="235">
        <v>0.2183</v>
      </c>
    </row>
    <row r="34" spans="1:21" ht="27.75" customHeight="1">
      <c r="A34" s="85" t="s">
        <v>479</v>
      </c>
      <c r="B34" s="86"/>
      <c r="C34" s="86"/>
      <c r="D34" s="86"/>
      <c r="E34" s="86"/>
      <c r="F34" s="215"/>
      <c r="G34" s="215"/>
      <c r="H34" s="215">
        <v>5</v>
      </c>
      <c r="I34" s="215">
        <v>8</v>
      </c>
      <c r="J34" s="215">
        <v>7</v>
      </c>
      <c r="K34" s="215">
        <v>16</v>
      </c>
      <c r="L34" s="215"/>
      <c r="M34" s="215"/>
      <c r="N34" s="229">
        <v>12</v>
      </c>
      <c r="O34" s="229">
        <v>24</v>
      </c>
      <c r="P34" s="86"/>
      <c r="Q34" s="86"/>
      <c r="R34" s="86"/>
      <c r="S34" s="86"/>
      <c r="T34" s="86"/>
      <c r="U34" s="86"/>
    </row>
    <row r="35" spans="1:21" ht="27.75" customHeight="1">
      <c r="A35" s="243" t="s">
        <v>480</v>
      </c>
      <c r="B35" s="89"/>
      <c r="C35" s="89"/>
      <c r="D35" s="89"/>
      <c r="E35" s="89"/>
      <c r="F35" s="221">
        <v>8</v>
      </c>
      <c r="G35" s="221">
        <v>6</v>
      </c>
      <c r="H35" s="221"/>
      <c r="I35" s="221">
        <v>1</v>
      </c>
      <c r="J35" s="221">
        <v>1</v>
      </c>
      <c r="K35" s="221">
        <v>51</v>
      </c>
      <c r="L35" s="89"/>
      <c r="M35" s="89"/>
      <c r="N35" s="244">
        <v>9</v>
      </c>
      <c r="O35" s="244">
        <v>58</v>
      </c>
      <c r="P35" s="86"/>
      <c r="Q35" s="86"/>
      <c r="R35" s="86"/>
      <c r="S35" s="86"/>
      <c r="T35" s="86"/>
      <c r="U35" s="86"/>
    </row>
    <row r="36" spans="1:21" ht="27.75" customHeight="1">
      <c r="A36" s="85" t="s">
        <v>481</v>
      </c>
      <c r="B36" s="86"/>
      <c r="C36" s="86"/>
      <c r="D36" s="86"/>
      <c r="E36" s="86"/>
      <c r="F36" s="215"/>
      <c r="G36" s="215"/>
      <c r="H36" s="215"/>
      <c r="I36" s="215">
        <v>2</v>
      </c>
      <c r="J36" s="215">
        <v>3</v>
      </c>
      <c r="K36" s="215">
        <v>23</v>
      </c>
      <c r="L36" s="215">
        <v>1</v>
      </c>
      <c r="M36" s="215">
        <v>2</v>
      </c>
      <c r="N36" s="229">
        <v>6</v>
      </c>
      <c r="O36" s="229">
        <v>37</v>
      </c>
      <c r="P36" s="86"/>
      <c r="Q36" s="86"/>
      <c r="R36" s="86"/>
      <c r="S36" s="86"/>
      <c r="T36" s="86"/>
      <c r="U36" s="86"/>
    </row>
    <row r="37" spans="1:21" ht="25.5" customHeight="1">
      <c r="A37" s="89" t="s">
        <v>482</v>
      </c>
      <c r="B37" s="89"/>
      <c r="C37" s="89"/>
      <c r="D37" s="89"/>
      <c r="E37" s="89"/>
      <c r="F37" s="89"/>
      <c r="G37" s="89"/>
      <c r="H37" s="89"/>
      <c r="I37" s="221">
        <v>15</v>
      </c>
      <c r="J37" s="221">
        <v>1</v>
      </c>
      <c r="K37" s="221">
        <v>19</v>
      </c>
      <c r="L37" s="89"/>
      <c r="M37" s="89"/>
      <c r="N37" s="244">
        <v>1</v>
      </c>
      <c r="O37" s="244">
        <v>34</v>
      </c>
      <c r="P37" s="89"/>
      <c r="Q37" s="89"/>
      <c r="R37" s="89"/>
      <c r="S37" s="89"/>
      <c r="T37" s="89"/>
      <c r="U37" s="89"/>
    </row>
    <row r="38" spans="1:21" ht="25.5" customHeight="1">
      <c r="A38" s="89" t="s">
        <v>483</v>
      </c>
      <c r="B38" s="89"/>
      <c r="C38" s="89"/>
      <c r="D38" s="89"/>
      <c r="E38" s="89"/>
      <c r="F38" s="89"/>
      <c r="G38" s="89"/>
      <c r="H38" s="89">
        <v>8</v>
      </c>
      <c r="I38" s="221">
        <v>4</v>
      </c>
      <c r="J38" s="221">
        <v>13</v>
      </c>
      <c r="K38" s="221">
        <v>10</v>
      </c>
      <c r="L38" s="89"/>
      <c r="M38" s="89"/>
      <c r="N38" s="244">
        <v>21</v>
      </c>
      <c r="O38" s="244">
        <v>14</v>
      </c>
      <c r="P38" s="89"/>
      <c r="Q38" s="89"/>
      <c r="R38" s="89"/>
      <c r="S38" s="89"/>
      <c r="T38" s="89"/>
      <c r="U38" s="89"/>
    </row>
    <row r="39" spans="1:21" ht="21">
      <c r="A39" s="90" t="s">
        <v>29</v>
      </c>
      <c r="B39" s="238">
        <v>240</v>
      </c>
      <c r="C39" s="215"/>
      <c r="D39" s="215"/>
      <c r="E39" s="215"/>
      <c r="F39" s="86"/>
      <c r="G39" s="86"/>
      <c r="H39" s="86"/>
      <c r="I39" s="86"/>
      <c r="J39" s="86"/>
      <c r="K39" s="86"/>
      <c r="L39" s="86"/>
      <c r="M39" s="86"/>
      <c r="N39" s="229">
        <v>14</v>
      </c>
      <c r="O39" s="229">
        <v>80</v>
      </c>
      <c r="P39" s="235">
        <v>0.3916</v>
      </c>
      <c r="Q39" s="226">
        <v>144000</v>
      </c>
      <c r="R39" s="28">
        <v>0</v>
      </c>
      <c r="S39" s="28">
        <v>13440</v>
      </c>
      <c r="T39" s="28">
        <v>24545</v>
      </c>
      <c r="U39" s="235">
        <v>0.0933</v>
      </c>
    </row>
    <row r="40" spans="1:21" ht="21">
      <c r="A40" s="245" t="s">
        <v>484</v>
      </c>
      <c r="B40" s="86"/>
      <c r="C40" s="86"/>
      <c r="D40" s="86"/>
      <c r="E40" s="86"/>
      <c r="F40" s="215"/>
      <c r="G40" s="215"/>
      <c r="H40" s="215"/>
      <c r="I40" s="215"/>
      <c r="J40" s="215">
        <v>2</v>
      </c>
      <c r="K40" s="215">
        <v>33</v>
      </c>
      <c r="L40" s="215"/>
      <c r="M40" s="215"/>
      <c r="N40" s="229">
        <v>2</v>
      </c>
      <c r="O40" s="229">
        <v>33</v>
      </c>
      <c r="P40" s="215"/>
      <c r="Q40" s="86"/>
      <c r="R40" s="86"/>
      <c r="S40" s="86"/>
      <c r="T40" s="86"/>
      <c r="U40" s="86"/>
    </row>
    <row r="41" spans="1:21" ht="21">
      <c r="A41" s="85" t="s">
        <v>485</v>
      </c>
      <c r="B41" s="86"/>
      <c r="C41" s="86"/>
      <c r="D41" s="86"/>
      <c r="E41" s="86"/>
      <c r="F41" s="215"/>
      <c r="G41" s="215"/>
      <c r="H41" s="215"/>
      <c r="I41" s="215"/>
      <c r="J41" s="215"/>
      <c r="K41" s="215"/>
      <c r="L41" s="215">
        <v>7</v>
      </c>
      <c r="M41" s="215">
        <v>27</v>
      </c>
      <c r="N41" s="229">
        <v>7</v>
      </c>
      <c r="O41" s="229">
        <v>27</v>
      </c>
      <c r="P41" s="215"/>
      <c r="Q41" s="86"/>
      <c r="R41" s="86"/>
      <c r="S41" s="86"/>
      <c r="T41" s="86"/>
      <c r="U41" s="86"/>
    </row>
    <row r="42" spans="1:21" ht="23.25" customHeight="1">
      <c r="A42" s="85" t="s">
        <v>486</v>
      </c>
      <c r="B42" s="86"/>
      <c r="C42" s="86"/>
      <c r="D42" s="86"/>
      <c r="E42" s="86"/>
      <c r="F42" s="215"/>
      <c r="G42" s="215"/>
      <c r="H42" s="215"/>
      <c r="I42" s="215"/>
      <c r="J42" s="215"/>
      <c r="K42" s="215">
        <v>3</v>
      </c>
      <c r="L42" s="215">
        <v>5</v>
      </c>
      <c r="M42" s="215">
        <v>17</v>
      </c>
      <c r="N42" s="229">
        <v>5</v>
      </c>
      <c r="O42" s="229">
        <v>20</v>
      </c>
      <c r="P42" s="215"/>
      <c r="Q42" s="86"/>
      <c r="R42" s="86"/>
      <c r="S42" s="86"/>
      <c r="T42" s="86"/>
      <c r="U42" s="86"/>
    </row>
    <row r="43" spans="1:21" ht="21">
      <c r="A43" s="90" t="s">
        <v>31</v>
      </c>
      <c r="B43" s="215">
        <v>80</v>
      </c>
      <c r="C43" s="215"/>
      <c r="D43" s="215"/>
      <c r="E43" s="215"/>
      <c r="F43" s="86"/>
      <c r="G43" s="86"/>
      <c r="H43" s="86"/>
      <c r="I43" s="86"/>
      <c r="J43" s="86"/>
      <c r="K43" s="86"/>
      <c r="L43" s="86"/>
      <c r="M43" s="86"/>
      <c r="N43" s="215">
        <v>9</v>
      </c>
      <c r="O43" s="215">
        <v>33</v>
      </c>
      <c r="P43" s="235">
        <v>0.525</v>
      </c>
      <c r="Q43" s="226">
        <v>64000</v>
      </c>
      <c r="R43" s="28">
        <v>0</v>
      </c>
      <c r="S43" s="28">
        <v>7000</v>
      </c>
      <c r="T43" s="28">
        <v>7000</v>
      </c>
      <c r="U43" s="235">
        <v>0.1875</v>
      </c>
    </row>
    <row r="44" spans="1:21" ht="21">
      <c r="A44" s="91" t="s">
        <v>487</v>
      </c>
      <c r="B44" s="86"/>
      <c r="C44" s="86"/>
      <c r="D44" s="86"/>
      <c r="E44" s="215"/>
      <c r="F44" s="215"/>
      <c r="G44" s="215"/>
      <c r="H44" s="215"/>
      <c r="I44" s="215">
        <v>6</v>
      </c>
      <c r="J44" s="215">
        <v>9</v>
      </c>
      <c r="K44" s="215">
        <v>27</v>
      </c>
      <c r="L44" s="215"/>
      <c r="M44" s="215"/>
      <c r="N44" s="229">
        <v>9</v>
      </c>
      <c r="O44" s="229">
        <v>33</v>
      </c>
      <c r="P44" s="86"/>
      <c r="Q44" s="86"/>
      <c r="R44" s="86"/>
      <c r="S44" s="86"/>
      <c r="T44" s="86"/>
      <c r="U44" s="86"/>
    </row>
    <row r="45" spans="1:21" ht="21">
      <c r="A45" s="91" t="s">
        <v>488</v>
      </c>
      <c r="B45" s="86"/>
      <c r="C45" s="86"/>
      <c r="D45" s="86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86"/>
      <c r="Q45" s="86"/>
      <c r="R45" s="86"/>
      <c r="S45" s="86"/>
      <c r="T45" s="86"/>
      <c r="U45" s="86"/>
    </row>
    <row r="46" spans="1:21" ht="21">
      <c r="A46" s="90" t="s">
        <v>32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ht="21">
      <c r="A47" s="90" t="s">
        <v>33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ht="42">
      <c r="A48" s="92" t="s">
        <v>35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89"/>
      <c r="P48" s="89"/>
      <c r="Q48" s="89"/>
      <c r="R48" s="89"/>
      <c r="S48" s="89"/>
      <c r="T48" s="89"/>
      <c r="U48" s="89"/>
    </row>
    <row r="49" spans="1:21" ht="21">
      <c r="A49" s="90" t="s">
        <v>36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ht="21">
      <c r="A50" s="90" t="s">
        <v>37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ht="21">
      <c r="A51" s="90" t="s">
        <v>38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ht="21">
      <c r="A52" s="90" t="s">
        <v>39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ht="42">
      <c r="A53" s="92" t="s">
        <v>40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89"/>
      <c r="P53" s="89"/>
      <c r="Q53" s="89"/>
      <c r="R53" s="89"/>
      <c r="S53" s="89"/>
      <c r="T53" s="89"/>
      <c r="U53" s="89"/>
    </row>
    <row r="54" spans="1:21" ht="42">
      <c r="A54" s="94" t="s">
        <v>41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ht="21">
      <c r="A55" s="90" t="s">
        <v>42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ht="21">
      <c r="A56" s="90" t="s">
        <v>43</v>
      </c>
      <c r="B56" s="82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ht="21">
      <c r="A57" s="90" t="s">
        <v>44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ht="21">
      <c r="A58" s="94" t="s">
        <v>45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ht="21">
      <c r="A59" s="95" t="s">
        <v>46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89"/>
      <c r="P59" s="89"/>
      <c r="Q59" s="246"/>
      <c r="R59" s="246"/>
      <c r="S59" s="246"/>
      <c r="T59" s="246"/>
      <c r="U59" s="89"/>
    </row>
    <row r="60" spans="1:21" ht="21">
      <c r="A60" s="122" t="s">
        <v>47</v>
      </c>
      <c r="B60" s="226">
        <v>40000</v>
      </c>
      <c r="C60" s="247">
        <v>4216</v>
      </c>
      <c r="D60" s="248">
        <v>5215</v>
      </c>
      <c r="E60" s="249">
        <v>9431</v>
      </c>
      <c r="F60" s="249">
        <v>426</v>
      </c>
      <c r="G60" s="249">
        <v>520</v>
      </c>
      <c r="H60" s="249">
        <v>635</v>
      </c>
      <c r="I60" s="249">
        <v>780</v>
      </c>
      <c r="J60" s="249">
        <v>394</v>
      </c>
      <c r="K60" s="249">
        <v>785</v>
      </c>
      <c r="L60" s="248">
        <v>240</v>
      </c>
      <c r="M60" s="249">
        <v>298</v>
      </c>
      <c r="N60" s="249">
        <v>1695</v>
      </c>
      <c r="O60" s="249">
        <v>2383</v>
      </c>
      <c r="P60" s="250">
        <v>0.3377</v>
      </c>
      <c r="Q60" s="86"/>
      <c r="R60" s="86"/>
      <c r="S60" s="86"/>
      <c r="T60" s="86"/>
      <c r="U60" s="86"/>
    </row>
    <row r="61" spans="1:21" ht="21">
      <c r="A61" s="122" t="s">
        <v>134</v>
      </c>
      <c r="B61" s="226">
        <v>1000</v>
      </c>
      <c r="C61" s="248">
        <v>120</v>
      </c>
      <c r="D61" s="248">
        <v>176</v>
      </c>
      <c r="E61" s="249">
        <v>296</v>
      </c>
      <c r="F61" s="249">
        <v>24</v>
      </c>
      <c r="G61" s="249">
        <v>32</v>
      </c>
      <c r="H61" s="249">
        <v>28</v>
      </c>
      <c r="I61" s="249">
        <v>34</v>
      </c>
      <c r="J61" s="249">
        <v>22</v>
      </c>
      <c r="K61" s="249">
        <v>31</v>
      </c>
      <c r="L61" s="249">
        <v>20</v>
      </c>
      <c r="M61" s="249">
        <v>18</v>
      </c>
      <c r="N61" s="249">
        <v>94</v>
      </c>
      <c r="O61" s="249">
        <v>115</v>
      </c>
      <c r="P61" s="250">
        <v>0.505</v>
      </c>
      <c r="Q61" s="86"/>
      <c r="R61" s="86"/>
      <c r="S61" s="86"/>
      <c r="T61" s="86"/>
      <c r="U61" s="86"/>
    </row>
    <row r="62" spans="1:21" ht="21">
      <c r="A62" s="122" t="s">
        <v>49</v>
      </c>
      <c r="B62" s="226">
        <v>10000</v>
      </c>
      <c r="C62" s="248"/>
      <c r="D62" s="248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50"/>
      <c r="Q62" s="86"/>
      <c r="R62" s="86"/>
      <c r="S62" s="86"/>
      <c r="T62" s="86"/>
      <c r="U62" s="86"/>
    </row>
    <row r="63" spans="1:21" ht="21">
      <c r="A63" s="86" t="s">
        <v>489</v>
      </c>
      <c r="B63" s="215"/>
      <c r="C63" s="248">
        <v>1258</v>
      </c>
      <c r="D63" s="248">
        <v>1540</v>
      </c>
      <c r="E63" s="249">
        <v>2798</v>
      </c>
      <c r="F63" s="249">
        <v>120</v>
      </c>
      <c r="G63" s="249">
        <v>230</v>
      </c>
      <c r="H63" s="249">
        <v>185</v>
      </c>
      <c r="I63" s="249">
        <v>242</v>
      </c>
      <c r="J63" s="249">
        <v>142</v>
      </c>
      <c r="K63" s="249">
        <v>164</v>
      </c>
      <c r="L63" s="249">
        <v>160</v>
      </c>
      <c r="M63" s="249">
        <v>245</v>
      </c>
      <c r="N63" s="249">
        <v>607</v>
      </c>
      <c r="O63" s="249">
        <v>881</v>
      </c>
      <c r="P63" s="250">
        <v>0.4286</v>
      </c>
      <c r="Q63" s="86"/>
      <c r="R63" s="86"/>
      <c r="S63" s="86"/>
      <c r="T63" s="86"/>
      <c r="U63" s="86"/>
    </row>
    <row r="64" spans="1:21" ht="21">
      <c r="A64" s="86" t="s">
        <v>490</v>
      </c>
      <c r="B64" s="215"/>
      <c r="C64" s="248"/>
      <c r="D64" s="248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86"/>
      <c r="Q64" s="86"/>
      <c r="R64" s="86"/>
      <c r="S64" s="86"/>
      <c r="T64" s="86"/>
      <c r="U64" s="86"/>
    </row>
    <row r="65" spans="1:21" ht="21">
      <c r="A65" s="122" t="s">
        <v>53</v>
      </c>
      <c r="B65" s="251">
        <v>10000</v>
      </c>
      <c r="C65" s="248">
        <v>1475</v>
      </c>
      <c r="D65" s="248">
        <v>1768</v>
      </c>
      <c r="E65" s="252">
        <v>3243</v>
      </c>
      <c r="F65" s="91">
        <v>130</v>
      </c>
      <c r="G65" s="91">
        <v>195</v>
      </c>
      <c r="H65" s="91">
        <v>423</v>
      </c>
      <c r="I65" s="91">
        <v>497</v>
      </c>
      <c r="J65" s="91">
        <v>312</v>
      </c>
      <c r="K65" s="91">
        <v>420</v>
      </c>
      <c r="L65" s="91">
        <v>135</v>
      </c>
      <c r="M65" s="91">
        <v>224</v>
      </c>
      <c r="N65" s="91">
        <v>1000</v>
      </c>
      <c r="O65" s="91">
        <v>1336</v>
      </c>
      <c r="P65" s="253">
        <v>0.5579</v>
      </c>
      <c r="Q65" s="86"/>
      <c r="R65" s="86"/>
      <c r="S65" s="86"/>
      <c r="T65" s="86"/>
      <c r="U65" s="86"/>
    </row>
    <row r="66" spans="1:21" ht="21">
      <c r="A66" s="89" t="s">
        <v>491</v>
      </c>
      <c r="B66" s="221"/>
      <c r="C66" s="248"/>
      <c r="D66" s="248"/>
      <c r="E66" s="25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253"/>
      <c r="Q66" s="89"/>
      <c r="R66" s="89"/>
      <c r="S66" s="89"/>
      <c r="T66" s="89"/>
      <c r="U66" s="89"/>
    </row>
    <row r="67" spans="1:21" ht="21">
      <c r="A67" s="89" t="s">
        <v>492</v>
      </c>
      <c r="B67" s="221"/>
      <c r="C67" s="254"/>
      <c r="D67" s="254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89"/>
      <c r="Q67" s="89"/>
      <c r="R67" s="89"/>
      <c r="S67" s="89"/>
      <c r="T67" s="89"/>
      <c r="U67" s="89"/>
    </row>
    <row r="68" spans="1:21" ht="21">
      <c r="A68" s="120" t="s">
        <v>57</v>
      </c>
      <c r="B68" s="256">
        <v>200000</v>
      </c>
      <c r="C68" s="254">
        <v>20154</v>
      </c>
      <c r="D68" s="254">
        <v>22762</v>
      </c>
      <c r="E68" s="257">
        <v>42916</v>
      </c>
      <c r="F68" s="254">
        <v>1100</v>
      </c>
      <c r="G68" s="254">
        <v>1542</v>
      </c>
      <c r="H68" s="254">
        <v>3562</v>
      </c>
      <c r="I68" s="254">
        <v>4132</v>
      </c>
      <c r="J68" s="254">
        <v>2436</v>
      </c>
      <c r="K68" s="254">
        <v>3312</v>
      </c>
      <c r="L68" s="254">
        <v>712</v>
      </c>
      <c r="M68" s="254">
        <v>875</v>
      </c>
      <c r="N68" s="254">
        <v>7810</v>
      </c>
      <c r="O68" s="257">
        <v>9861</v>
      </c>
      <c r="P68" s="258">
        <v>0.3029</v>
      </c>
      <c r="Q68" s="89"/>
      <c r="R68" s="89"/>
      <c r="S68" s="89"/>
      <c r="T68" s="89"/>
      <c r="U68" s="89"/>
    </row>
    <row r="69" spans="1:21" ht="21">
      <c r="A69" s="89" t="s">
        <v>113</v>
      </c>
      <c r="B69" s="221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</row>
    <row r="70" spans="1:21" ht="21">
      <c r="A70" s="89" t="s">
        <v>59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</row>
    <row r="71" spans="1:21" ht="21">
      <c r="A71" s="121" t="s">
        <v>60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89"/>
      <c r="P71" s="89"/>
      <c r="Q71" s="89"/>
      <c r="R71" s="89"/>
      <c r="S71" s="89"/>
      <c r="T71" s="89"/>
      <c r="U71" s="89"/>
    </row>
    <row r="72" spans="1:21" ht="21">
      <c r="A72" s="122" t="s">
        <v>61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ht="21">
      <c r="A73" s="122" t="s">
        <v>62</v>
      </c>
      <c r="B73" s="215">
        <v>778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259">
        <v>296190</v>
      </c>
      <c r="R73" s="86"/>
      <c r="S73" s="86"/>
      <c r="T73" s="86"/>
      <c r="U73" s="86"/>
    </row>
    <row r="74" spans="1:21" ht="21">
      <c r="A74" s="122" t="s">
        <v>63</v>
      </c>
      <c r="B74" s="260">
        <v>1226</v>
      </c>
      <c r="C74" s="86">
        <v>339</v>
      </c>
      <c r="D74" s="86">
        <v>263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235">
        <v>0.0962</v>
      </c>
      <c r="Q74" s="259">
        <v>344490</v>
      </c>
      <c r="R74" s="259">
        <v>0</v>
      </c>
      <c r="S74" s="28">
        <v>82650</v>
      </c>
      <c r="T74" s="259">
        <v>82650</v>
      </c>
      <c r="U74" s="261">
        <v>0.2399</v>
      </c>
    </row>
    <row r="75" spans="1:21" ht="21">
      <c r="A75" s="88" t="s">
        <v>493</v>
      </c>
      <c r="B75" s="221"/>
      <c r="C75" s="89"/>
      <c r="D75" s="89"/>
      <c r="E75" s="89"/>
      <c r="F75" s="221">
        <v>2</v>
      </c>
      <c r="G75" s="221">
        <v>1</v>
      </c>
      <c r="H75" s="221">
        <v>63</v>
      </c>
      <c r="I75" s="221">
        <v>52</v>
      </c>
      <c r="J75" s="221"/>
      <c r="K75" s="221"/>
      <c r="L75" s="221"/>
      <c r="M75" s="221"/>
      <c r="N75" s="244">
        <v>65</v>
      </c>
      <c r="O75" s="244">
        <v>53</v>
      </c>
      <c r="P75" s="89"/>
      <c r="Q75" s="89"/>
      <c r="R75" s="89"/>
      <c r="S75" s="89"/>
      <c r="T75" s="89"/>
      <c r="U75" s="89"/>
    </row>
    <row r="76" spans="1:21" ht="21">
      <c r="A76" s="88" t="s">
        <v>494</v>
      </c>
      <c r="B76" s="221"/>
      <c r="C76" s="89"/>
      <c r="D76" s="89"/>
      <c r="E76" s="89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89"/>
      <c r="Q76" s="89"/>
      <c r="R76" s="89"/>
      <c r="S76" s="89"/>
      <c r="T76" s="89"/>
      <c r="U76" s="89"/>
    </row>
    <row r="77" spans="1:21" ht="21">
      <c r="A77" s="88" t="s">
        <v>495</v>
      </c>
      <c r="B77" s="221"/>
      <c r="C77" s="89"/>
      <c r="D77" s="89"/>
      <c r="E77" s="89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89"/>
      <c r="Q77" s="89"/>
      <c r="R77" s="89"/>
      <c r="S77" s="89"/>
      <c r="T77" s="89"/>
      <c r="U77" s="89"/>
    </row>
    <row r="78" spans="1:21" ht="21">
      <c r="A78" s="122" t="s">
        <v>66</v>
      </c>
      <c r="B78" s="260">
        <v>1287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261">
        <v>1</v>
      </c>
      <c r="Q78" s="262">
        <v>856503</v>
      </c>
      <c r="R78" s="263">
        <v>0</v>
      </c>
      <c r="S78" s="263">
        <v>309308.8</v>
      </c>
      <c r="T78" s="263">
        <v>36.11</v>
      </c>
      <c r="U78" s="235">
        <v>0.3611</v>
      </c>
    </row>
    <row r="79" spans="1:21" ht="21">
      <c r="A79" s="86" t="s">
        <v>67</v>
      </c>
      <c r="B79" s="215">
        <v>28</v>
      </c>
      <c r="C79" s="86">
        <v>20</v>
      </c>
      <c r="D79" s="86">
        <v>8</v>
      </c>
      <c r="E79" s="86"/>
      <c r="F79" s="86"/>
      <c r="G79" s="86"/>
      <c r="H79" s="86"/>
      <c r="I79" s="86"/>
      <c r="J79" s="86"/>
      <c r="K79" s="86"/>
      <c r="L79" s="86"/>
      <c r="M79" s="86"/>
      <c r="N79" s="86">
        <v>20</v>
      </c>
      <c r="O79" s="86">
        <v>8</v>
      </c>
      <c r="P79" s="86"/>
      <c r="Q79" s="86"/>
      <c r="R79" s="86"/>
      <c r="S79" s="86"/>
      <c r="T79" s="86"/>
      <c r="U79" s="86"/>
    </row>
    <row r="80" spans="1:21" ht="21">
      <c r="A80" s="86" t="s">
        <v>68</v>
      </c>
      <c r="B80" s="215">
        <v>550</v>
      </c>
      <c r="C80" s="86">
        <v>373</v>
      </c>
      <c r="D80" s="86">
        <v>177</v>
      </c>
      <c r="E80" s="86"/>
      <c r="F80" s="86"/>
      <c r="G80" s="86"/>
      <c r="H80" s="86"/>
      <c r="I80" s="86"/>
      <c r="J80" s="86"/>
      <c r="K80" s="86"/>
      <c r="L80" s="86"/>
      <c r="M80" s="86"/>
      <c r="N80" s="86">
        <v>373</v>
      </c>
      <c r="O80" s="86">
        <v>177</v>
      </c>
      <c r="P80" s="86"/>
      <c r="Q80" s="86"/>
      <c r="R80" s="86"/>
      <c r="S80" s="86"/>
      <c r="T80" s="86"/>
      <c r="U80" s="86"/>
    </row>
    <row r="81" spans="1:21" ht="21">
      <c r="A81" s="86" t="s">
        <v>69</v>
      </c>
      <c r="B81" s="215">
        <v>709</v>
      </c>
      <c r="C81" s="86">
        <v>450</v>
      </c>
      <c r="D81" s="86">
        <v>259</v>
      </c>
      <c r="E81" s="86"/>
      <c r="F81" s="86"/>
      <c r="G81" s="86"/>
      <c r="H81" s="86"/>
      <c r="I81" s="86"/>
      <c r="J81" s="86"/>
      <c r="K81" s="86"/>
      <c r="L81" s="86"/>
      <c r="M81" s="86"/>
      <c r="N81" s="86">
        <v>450</v>
      </c>
      <c r="O81" s="86">
        <v>259</v>
      </c>
      <c r="P81" s="86"/>
      <c r="Q81" s="86"/>
      <c r="R81" s="86"/>
      <c r="S81" s="86"/>
      <c r="T81" s="86"/>
      <c r="U81" s="86"/>
    </row>
    <row r="82" spans="1:21" ht="21">
      <c r="A82" s="122" t="s">
        <v>70</v>
      </c>
      <c r="B82" s="21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21">
      <c r="A83" s="86" t="s">
        <v>67</v>
      </c>
      <c r="B83" s="215">
        <v>4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21">
      <c r="A84" s="86" t="s">
        <v>68</v>
      </c>
      <c r="B84" s="215">
        <v>49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21">
      <c r="A85" s="86" t="s">
        <v>69</v>
      </c>
      <c r="B85" s="215">
        <v>94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</sheetData>
  <sheetProtection/>
  <mergeCells count="20">
    <mergeCell ref="A1:U1"/>
    <mergeCell ref="A2:U2"/>
    <mergeCell ref="A3:T3"/>
    <mergeCell ref="A4:A6"/>
    <mergeCell ref="B4:B6"/>
    <mergeCell ref="C4:D5"/>
    <mergeCell ref="E4:E5"/>
    <mergeCell ref="F4:M4"/>
    <mergeCell ref="N4:O5"/>
    <mergeCell ref="P4:P6"/>
    <mergeCell ref="B7:U7"/>
    <mergeCell ref="Q4:Q6"/>
    <mergeCell ref="R4:R6"/>
    <mergeCell ref="S4:S6"/>
    <mergeCell ref="T4:T6"/>
    <mergeCell ref="U4:U6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D7" sqref="D7"/>
    </sheetView>
  </sheetViews>
  <sheetFormatPr defaultColWidth="8.140625" defaultRowHeight="15"/>
  <cols>
    <col min="1" max="1" width="42.57421875" style="340" customWidth="1"/>
    <col min="2" max="2" width="9.8515625" style="340" customWidth="1"/>
    <col min="3" max="3" width="6.7109375" style="340" customWidth="1"/>
    <col min="4" max="4" width="6.8515625" style="340" customWidth="1"/>
    <col min="5" max="5" width="8.00390625" style="340" customWidth="1"/>
    <col min="6" max="7" width="4.8515625" style="340" customWidth="1"/>
    <col min="8" max="8" width="5.140625" style="340" customWidth="1"/>
    <col min="9" max="9" width="4.8515625" style="340" customWidth="1"/>
    <col min="10" max="10" width="4.57421875" style="340" customWidth="1"/>
    <col min="11" max="11" width="4.8515625" style="340" customWidth="1"/>
    <col min="12" max="13" width="5.00390625" style="340" customWidth="1"/>
    <col min="14" max="14" width="7.140625" style="340" customWidth="1"/>
    <col min="15" max="15" width="7.57421875" style="340" customWidth="1"/>
    <col min="16" max="16" width="8.421875" style="340" customWidth="1"/>
    <col min="17" max="17" width="11.421875" style="340" customWidth="1"/>
    <col min="18" max="18" width="11.7109375" style="340" customWidth="1"/>
    <col min="19" max="19" width="10.8515625" style="340" customWidth="1"/>
    <col min="20" max="20" width="11.421875" style="340" customWidth="1"/>
    <col min="21" max="21" width="9.00390625" style="340" customWidth="1"/>
    <col min="22" max="16384" width="8.140625" style="340" customWidth="1"/>
  </cols>
  <sheetData>
    <row r="1" ht="21">
      <c r="N1" s="341"/>
    </row>
    <row r="2" spans="1:21" s="69" customFormat="1" ht="23.25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21" s="69" customFormat="1" ht="23.25">
      <c r="A3" s="283" t="s">
        <v>384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spans="1:21" s="69" customFormat="1" ht="23.25">
      <c r="A4" s="284" t="s">
        <v>496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</row>
    <row r="5" spans="1:23" s="72" customFormat="1" ht="132.75" customHeight="1">
      <c r="A5" s="342" t="s">
        <v>3</v>
      </c>
      <c r="B5" s="343" t="s">
        <v>497</v>
      </c>
      <c r="C5" s="343" t="s">
        <v>5</v>
      </c>
      <c r="D5" s="343"/>
      <c r="E5" s="343" t="s">
        <v>498</v>
      </c>
      <c r="F5" s="343" t="s">
        <v>6</v>
      </c>
      <c r="G5" s="343"/>
      <c r="H5" s="343"/>
      <c r="I5" s="343"/>
      <c r="J5" s="343"/>
      <c r="K5" s="343"/>
      <c r="L5" s="343"/>
      <c r="M5" s="343"/>
      <c r="N5" s="343" t="s">
        <v>7</v>
      </c>
      <c r="O5" s="343"/>
      <c r="P5" s="343" t="s">
        <v>499</v>
      </c>
      <c r="Q5" s="344" t="s">
        <v>9</v>
      </c>
      <c r="R5" s="343" t="s">
        <v>10</v>
      </c>
      <c r="S5" s="343" t="s">
        <v>11</v>
      </c>
      <c r="T5" s="343" t="s">
        <v>12</v>
      </c>
      <c r="U5" s="343" t="s">
        <v>13</v>
      </c>
      <c r="V5" s="71"/>
      <c r="W5" s="71"/>
    </row>
    <row r="6" spans="1:23" s="72" customFormat="1" ht="28.5" customHeight="1">
      <c r="A6" s="342"/>
      <c r="B6" s="343"/>
      <c r="C6" s="343"/>
      <c r="D6" s="343"/>
      <c r="E6" s="343"/>
      <c r="F6" s="295" t="s">
        <v>14</v>
      </c>
      <c r="G6" s="295"/>
      <c r="H6" s="295" t="s">
        <v>15</v>
      </c>
      <c r="I6" s="295"/>
      <c r="J6" s="295" t="s">
        <v>16</v>
      </c>
      <c r="K6" s="295"/>
      <c r="L6" s="295" t="s">
        <v>17</v>
      </c>
      <c r="M6" s="295"/>
      <c r="N6" s="343"/>
      <c r="O6" s="343"/>
      <c r="P6" s="343"/>
      <c r="Q6" s="344"/>
      <c r="R6" s="343"/>
      <c r="S6" s="343"/>
      <c r="T6" s="343"/>
      <c r="U6" s="343"/>
      <c r="V6" s="71"/>
      <c r="W6" s="71"/>
    </row>
    <row r="7" spans="1:21" s="72" customFormat="1" ht="24" customHeight="1">
      <c r="A7" s="342"/>
      <c r="B7" s="343"/>
      <c r="C7" s="73" t="s">
        <v>18</v>
      </c>
      <c r="D7" s="73" t="s">
        <v>19</v>
      </c>
      <c r="E7" s="229" t="s">
        <v>20</v>
      </c>
      <c r="F7" s="73" t="s">
        <v>18</v>
      </c>
      <c r="G7" s="73" t="s">
        <v>19</v>
      </c>
      <c r="H7" s="73" t="s">
        <v>18</v>
      </c>
      <c r="I7" s="73" t="s">
        <v>19</v>
      </c>
      <c r="J7" s="73" t="s">
        <v>18</v>
      </c>
      <c r="K7" s="73" t="s">
        <v>19</v>
      </c>
      <c r="L7" s="73" t="s">
        <v>18</v>
      </c>
      <c r="M7" s="73" t="s">
        <v>19</v>
      </c>
      <c r="N7" s="73" t="s">
        <v>18</v>
      </c>
      <c r="O7" s="73" t="s">
        <v>19</v>
      </c>
      <c r="P7" s="343"/>
      <c r="Q7" s="344"/>
      <c r="R7" s="343"/>
      <c r="S7" s="343"/>
      <c r="T7" s="343"/>
      <c r="U7" s="343"/>
    </row>
    <row r="8" spans="1:21" s="72" customFormat="1" ht="24" customHeight="1">
      <c r="A8" s="345" t="s">
        <v>22</v>
      </c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4"/>
    </row>
    <row r="9" spans="1:21" s="79" customFormat="1" ht="26.25" customHeight="1">
      <c r="A9" s="346" t="s">
        <v>23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8"/>
      <c r="R9" s="348"/>
      <c r="S9" s="348"/>
      <c r="T9" s="348"/>
      <c r="U9" s="348"/>
    </row>
    <row r="10" spans="1:21" s="82" customFormat="1" ht="21" thickBot="1">
      <c r="A10" s="349" t="s">
        <v>24</v>
      </c>
      <c r="B10" s="350">
        <v>9</v>
      </c>
      <c r="C10" s="351">
        <v>2</v>
      </c>
      <c r="D10" s="352">
        <v>7</v>
      </c>
      <c r="E10" s="353">
        <v>9</v>
      </c>
      <c r="F10" s="354"/>
      <c r="G10" s="354"/>
      <c r="H10" s="354"/>
      <c r="I10" s="354"/>
      <c r="J10" s="355"/>
      <c r="K10" s="356"/>
      <c r="L10" s="357"/>
      <c r="M10" s="357"/>
      <c r="N10" s="351">
        <v>2</v>
      </c>
      <c r="O10" s="352">
        <v>7</v>
      </c>
      <c r="P10" s="351">
        <v>100</v>
      </c>
      <c r="Q10" s="358">
        <v>16500</v>
      </c>
      <c r="R10" s="359" t="s">
        <v>94</v>
      </c>
      <c r="S10" s="360">
        <v>3600</v>
      </c>
      <c r="T10" s="360">
        <v>3600</v>
      </c>
      <c r="U10" s="361">
        <v>21.82</v>
      </c>
    </row>
    <row r="11" spans="1:21" s="82" customFormat="1" ht="21">
      <c r="A11" s="362" t="s">
        <v>500</v>
      </c>
      <c r="B11" s="363"/>
      <c r="C11" s="364"/>
      <c r="D11" s="364"/>
      <c r="E11" s="364"/>
      <c r="F11" s="364"/>
      <c r="G11" s="364"/>
      <c r="H11" s="364"/>
      <c r="I11" s="364"/>
      <c r="J11" s="364"/>
      <c r="K11" s="365"/>
      <c r="L11" s="364"/>
      <c r="M11" s="364"/>
      <c r="N11" s="366"/>
      <c r="O11" s="366"/>
      <c r="P11" s="366"/>
      <c r="Q11" s="367"/>
      <c r="R11" s="367"/>
      <c r="S11" s="367"/>
      <c r="T11" s="367"/>
      <c r="U11" s="367"/>
    </row>
    <row r="12" spans="1:22" s="82" customFormat="1" ht="21">
      <c r="A12" s="368" t="s">
        <v>501</v>
      </c>
      <c r="B12" s="369"/>
      <c r="C12" s="370"/>
      <c r="D12" s="370"/>
      <c r="E12" s="370"/>
      <c r="F12" s="86"/>
      <c r="G12" s="371"/>
      <c r="H12" s="372"/>
      <c r="I12" s="372"/>
      <c r="J12" s="372"/>
      <c r="K12" s="372"/>
      <c r="L12" s="372"/>
      <c r="M12" s="372"/>
      <c r="N12" s="370"/>
      <c r="O12" s="370"/>
      <c r="P12" s="373"/>
      <c r="Q12" s="374"/>
      <c r="R12" s="375"/>
      <c r="S12" s="376"/>
      <c r="T12" s="377"/>
      <c r="U12" s="375"/>
      <c r="V12" s="378"/>
    </row>
    <row r="13" spans="1:21" s="82" customFormat="1" ht="21">
      <c r="A13" s="368" t="s">
        <v>502</v>
      </c>
      <c r="B13" s="379">
        <v>195</v>
      </c>
      <c r="C13" s="379">
        <v>70</v>
      </c>
      <c r="D13" s="379">
        <v>118</v>
      </c>
      <c r="E13" s="379">
        <v>188</v>
      </c>
      <c r="F13" s="379"/>
      <c r="G13" s="379">
        <v>1</v>
      </c>
      <c r="H13" s="379">
        <v>10</v>
      </c>
      <c r="I13" s="379">
        <v>21</v>
      </c>
      <c r="J13" s="379">
        <v>46</v>
      </c>
      <c r="K13" s="379">
        <v>60</v>
      </c>
      <c r="L13" s="379">
        <v>14</v>
      </c>
      <c r="M13" s="379">
        <v>36</v>
      </c>
      <c r="N13" s="379">
        <v>70</v>
      </c>
      <c r="O13" s="379">
        <v>118</v>
      </c>
      <c r="P13" s="379">
        <v>96.41</v>
      </c>
      <c r="Q13" s="380">
        <v>175500</v>
      </c>
      <c r="R13" s="380">
        <v>105519</v>
      </c>
      <c r="S13" s="381"/>
      <c r="T13" s="382">
        <v>105519</v>
      </c>
      <c r="U13" s="383">
        <v>60.12</v>
      </c>
    </row>
    <row r="14" spans="1:21" s="82" customFormat="1" ht="21">
      <c r="A14" s="384" t="s">
        <v>503</v>
      </c>
      <c r="B14" s="215">
        <v>20</v>
      </c>
      <c r="C14" s="215">
        <v>20</v>
      </c>
      <c r="D14" s="385" t="s">
        <v>94</v>
      </c>
      <c r="E14" s="215">
        <v>20</v>
      </c>
      <c r="F14" s="215"/>
      <c r="G14" s="215"/>
      <c r="H14" s="215"/>
      <c r="I14" s="215"/>
      <c r="J14" s="215">
        <v>20</v>
      </c>
      <c r="K14" s="385" t="s">
        <v>94</v>
      </c>
      <c r="L14" s="215"/>
      <c r="M14" s="215"/>
      <c r="N14" s="215">
        <v>20</v>
      </c>
      <c r="O14" s="385" t="s">
        <v>94</v>
      </c>
      <c r="P14" s="215">
        <v>100</v>
      </c>
      <c r="Q14" s="226">
        <v>14000</v>
      </c>
      <c r="R14" s="226">
        <v>14000</v>
      </c>
      <c r="S14" s="376"/>
      <c r="T14" s="226">
        <v>14000</v>
      </c>
      <c r="U14" s="376"/>
    </row>
    <row r="15" spans="1:21" s="82" customFormat="1" ht="21">
      <c r="A15" s="384" t="s">
        <v>504</v>
      </c>
      <c r="B15" s="215">
        <v>16</v>
      </c>
      <c r="C15" s="215">
        <v>12</v>
      </c>
      <c r="D15" s="215">
        <v>4</v>
      </c>
      <c r="E15" s="215">
        <v>16</v>
      </c>
      <c r="F15" s="215"/>
      <c r="G15" s="215"/>
      <c r="H15" s="215">
        <v>5</v>
      </c>
      <c r="I15" s="215">
        <v>1</v>
      </c>
      <c r="J15" s="215">
        <v>4</v>
      </c>
      <c r="K15" s="215">
        <v>2</v>
      </c>
      <c r="L15" s="215">
        <v>3</v>
      </c>
      <c r="M15" s="215">
        <v>1</v>
      </c>
      <c r="N15" s="215">
        <v>12</v>
      </c>
      <c r="O15" s="215">
        <v>4</v>
      </c>
      <c r="P15" s="215">
        <v>100</v>
      </c>
      <c r="Q15" s="226">
        <v>14000</v>
      </c>
      <c r="R15" s="226">
        <v>14000</v>
      </c>
      <c r="S15" s="386"/>
      <c r="T15" s="226">
        <v>14000</v>
      </c>
      <c r="U15" s="386"/>
    </row>
    <row r="16" spans="1:21" s="82" customFormat="1" ht="21">
      <c r="A16" s="384" t="s">
        <v>505</v>
      </c>
      <c r="B16" s="215">
        <v>18</v>
      </c>
      <c r="C16" s="385" t="s">
        <v>94</v>
      </c>
      <c r="D16" s="215">
        <v>18</v>
      </c>
      <c r="E16" s="215">
        <v>18</v>
      </c>
      <c r="F16" s="215"/>
      <c r="G16" s="215"/>
      <c r="H16" s="215"/>
      <c r="I16" s="215">
        <v>7</v>
      </c>
      <c r="J16" s="215"/>
      <c r="K16" s="215">
        <v>10</v>
      </c>
      <c r="L16" s="215"/>
      <c r="M16" s="215">
        <v>1</v>
      </c>
      <c r="N16" s="385" t="s">
        <v>94</v>
      </c>
      <c r="O16" s="215">
        <v>18</v>
      </c>
      <c r="P16" s="215">
        <v>100</v>
      </c>
      <c r="Q16" s="226">
        <v>14000</v>
      </c>
      <c r="R16" s="226">
        <v>14000</v>
      </c>
      <c r="S16" s="386"/>
      <c r="T16" s="226">
        <v>14000</v>
      </c>
      <c r="U16" s="386"/>
    </row>
    <row r="17" spans="1:21" s="82" customFormat="1" ht="21">
      <c r="A17" s="384" t="s">
        <v>506</v>
      </c>
      <c r="B17" s="215">
        <v>19</v>
      </c>
      <c r="C17" s="385" t="s">
        <v>94</v>
      </c>
      <c r="D17" s="215">
        <v>20</v>
      </c>
      <c r="E17" s="215">
        <v>20</v>
      </c>
      <c r="F17" s="215"/>
      <c r="G17" s="215"/>
      <c r="H17" s="215"/>
      <c r="I17" s="215"/>
      <c r="J17" s="215"/>
      <c r="K17" s="215"/>
      <c r="L17" s="385" t="s">
        <v>94</v>
      </c>
      <c r="M17" s="215">
        <v>20</v>
      </c>
      <c r="N17" s="385" t="s">
        <v>94</v>
      </c>
      <c r="O17" s="215">
        <v>20</v>
      </c>
      <c r="P17" s="385">
        <v>100</v>
      </c>
      <c r="Q17" s="226">
        <v>9700</v>
      </c>
      <c r="R17" s="387">
        <v>6700</v>
      </c>
      <c r="S17" s="388" t="s">
        <v>507</v>
      </c>
      <c r="T17" s="226">
        <v>3000</v>
      </c>
      <c r="U17" s="386"/>
    </row>
    <row r="18" spans="1:21" s="82" customFormat="1" ht="21">
      <c r="A18" s="384" t="s">
        <v>508</v>
      </c>
      <c r="B18" s="215">
        <v>16</v>
      </c>
      <c r="C18" s="215">
        <v>3</v>
      </c>
      <c r="D18" s="215">
        <v>13</v>
      </c>
      <c r="E18" s="215">
        <v>16</v>
      </c>
      <c r="F18" s="215"/>
      <c r="G18" s="215"/>
      <c r="H18" s="215">
        <v>1</v>
      </c>
      <c r="I18" s="215"/>
      <c r="J18" s="215">
        <v>2</v>
      </c>
      <c r="K18" s="215">
        <v>10</v>
      </c>
      <c r="L18" s="215"/>
      <c r="M18" s="215">
        <v>3</v>
      </c>
      <c r="N18" s="215">
        <v>3</v>
      </c>
      <c r="O18" s="215">
        <v>13</v>
      </c>
      <c r="P18" s="215">
        <v>100</v>
      </c>
      <c r="Q18" s="226">
        <v>10000</v>
      </c>
      <c r="R18" s="387">
        <v>7000</v>
      </c>
      <c r="S18" s="388" t="s">
        <v>507</v>
      </c>
      <c r="T18" s="226">
        <v>3000</v>
      </c>
      <c r="U18" s="386"/>
    </row>
    <row r="19" spans="1:21" s="82" customFormat="1" ht="21">
      <c r="A19" s="384" t="s">
        <v>509</v>
      </c>
      <c r="B19" s="215">
        <v>20</v>
      </c>
      <c r="C19" s="215">
        <v>5</v>
      </c>
      <c r="D19" s="215">
        <v>15</v>
      </c>
      <c r="E19" s="215">
        <v>20</v>
      </c>
      <c r="F19" s="215"/>
      <c r="G19" s="215">
        <v>1</v>
      </c>
      <c r="H19" s="215">
        <v>1</v>
      </c>
      <c r="I19" s="215">
        <v>3</v>
      </c>
      <c r="J19" s="215">
        <v>3</v>
      </c>
      <c r="K19" s="215">
        <v>11</v>
      </c>
      <c r="L19" s="215">
        <v>1</v>
      </c>
      <c r="M19" s="215"/>
      <c r="N19" s="215">
        <v>5</v>
      </c>
      <c r="O19" s="215">
        <v>15</v>
      </c>
      <c r="P19" s="215">
        <v>100</v>
      </c>
      <c r="Q19" s="226">
        <v>8000</v>
      </c>
      <c r="R19" s="226">
        <v>8000</v>
      </c>
      <c r="S19" s="386"/>
      <c r="T19" s="226">
        <v>8000</v>
      </c>
      <c r="U19" s="386"/>
    </row>
    <row r="20" spans="1:21" s="82" customFormat="1" ht="21">
      <c r="A20" s="384" t="s">
        <v>510</v>
      </c>
      <c r="B20" s="215">
        <v>22</v>
      </c>
      <c r="C20" s="215">
        <v>7</v>
      </c>
      <c r="D20" s="215">
        <v>15</v>
      </c>
      <c r="E20" s="215">
        <v>22</v>
      </c>
      <c r="F20" s="215"/>
      <c r="G20" s="215"/>
      <c r="H20" s="215">
        <v>2</v>
      </c>
      <c r="I20" s="215">
        <v>3</v>
      </c>
      <c r="J20" s="215">
        <v>4</v>
      </c>
      <c r="K20" s="215">
        <v>11</v>
      </c>
      <c r="L20" s="215">
        <v>1</v>
      </c>
      <c r="M20" s="215">
        <v>1</v>
      </c>
      <c r="N20" s="215">
        <v>7</v>
      </c>
      <c r="O20" s="215">
        <v>15</v>
      </c>
      <c r="P20" s="215">
        <v>100</v>
      </c>
      <c r="Q20" s="226">
        <v>8000</v>
      </c>
      <c r="R20" s="226">
        <v>8000</v>
      </c>
      <c r="S20" s="386"/>
      <c r="T20" s="226">
        <v>8000</v>
      </c>
      <c r="U20" s="386"/>
    </row>
    <row r="21" spans="1:21" s="82" customFormat="1" ht="21">
      <c r="A21" s="384" t="s">
        <v>511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386"/>
      <c r="R21" s="376"/>
      <c r="S21" s="386"/>
      <c r="T21" s="376"/>
      <c r="U21" s="386"/>
    </row>
    <row r="22" spans="1:21" s="82" customFormat="1" ht="21">
      <c r="A22" s="384" t="s">
        <v>512</v>
      </c>
      <c r="B22" s="215">
        <v>18</v>
      </c>
      <c r="C22" s="215">
        <v>5</v>
      </c>
      <c r="D22" s="215">
        <v>13</v>
      </c>
      <c r="E22" s="215">
        <v>18</v>
      </c>
      <c r="F22" s="215"/>
      <c r="G22" s="215"/>
      <c r="H22" s="215">
        <v>1</v>
      </c>
      <c r="I22" s="215">
        <v>2</v>
      </c>
      <c r="J22" s="215">
        <v>3</v>
      </c>
      <c r="K22" s="215">
        <v>6</v>
      </c>
      <c r="L22" s="215">
        <v>1</v>
      </c>
      <c r="M22" s="215">
        <v>5</v>
      </c>
      <c r="N22" s="215">
        <v>5</v>
      </c>
      <c r="O22" s="215">
        <v>13</v>
      </c>
      <c r="P22" s="385" t="s">
        <v>94</v>
      </c>
      <c r="Q22" s="226">
        <v>6000</v>
      </c>
      <c r="R22" s="389" t="s">
        <v>94</v>
      </c>
      <c r="S22" s="388" t="s">
        <v>507</v>
      </c>
      <c r="T22" s="389" t="s">
        <v>94</v>
      </c>
      <c r="U22" s="386"/>
    </row>
    <row r="23" spans="1:21" s="82" customFormat="1" ht="21">
      <c r="A23" s="384" t="s">
        <v>513</v>
      </c>
      <c r="B23" s="215">
        <v>18</v>
      </c>
      <c r="C23" s="385" t="s">
        <v>94</v>
      </c>
      <c r="D23" s="215">
        <v>18</v>
      </c>
      <c r="E23" s="215">
        <v>18</v>
      </c>
      <c r="F23" s="215"/>
      <c r="G23" s="215"/>
      <c r="H23" s="215"/>
      <c r="I23" s="215">
        <v>5</v>
      </c>
      <c r="J23" s="215"/>
      <c r="K23" s="215">
        <v>8</v>
      </c>
      <c r="L23" s="215"/>
      <c r="M23" s="215">
        <v>5</v>
      </c>
      <c r="N23" s="385" t="s">
        <v>94</v>
      </c>
      <c r="O23" s="215">
        <v>18</v>
      </c>
      <c r="P23" s="215">
        <v>100</v>
      </c>
      <c r="Q23" s="226">
        <v>7095</v>
      </c>
      <c r="R23" s="226">
        <v>7095</v>
      </c>
      <c r="S23" s="386"/>
      <c r="T23" s="226">
        <v>7095</v>
      </c>
      <c r="U23" s="386"/>
    </row>
    <row r="24" spans="1:21" s="82" customFormat="1" ht="21">
      <c r="A24" s="384" t="s">
        <v>514</v>
      </c>
      <c r="B24" s="215">
        <v>20</v>
      </c>
      <c r="C24" s="385">
        <v>18</v>
      </c>
      <c r="D24" s="215">
        <v>2</v>
      </c>
      <c r="E24" s="215">
        <v>20</v>
      </c>
      <c r="F24" s="215"/>
      <c r="G24" s="215"/>
      <c r="H24" s="215"/>
      <c r="I24" s="215"/>
      <c r="J24" s="215">
        <v>10</v>
      </c>
      <c r="K24" s="215">
        <v>2</v>
      </c>
      <c r="L24" s="215">
        <v>8</v>
      </c>
      <c r="M24" s="385" t="s">
        <v>94</v>
      </c>
      <c r="N24" s="385">
        <v>18</v>
      </c>
      <c r="O24" s="215">
        <v>2</v>
      </c>
      <c r="P24" s="215">
        <v>100</v>
      </c>
      <c r="Q24" s="226">
        <v>24800</v>
      </c>
      <c r="R24" s="226">
        <v>20000</v>
      </c>
      <c r="S24" s="388" t="s">
        <v>507</v>
      </c>
      <c r="T24" s="226">
        <v>4800</v>
      </c>
      <c r="U24" s="386"/>
    </row>
    <row r="25" spans="1:21" s="82" customFormat="1" ht="21">
      <c r="A25" s="384" t="s">
        <v>515</v>
      </c>
      <c r="B25" s="215"/>
      <c r="C25" s="38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385"/>
      <c r="O25" s="215"/>
      <c r="P25" s="215"/>
      <c r="Q25" s="226"/>
      <c r="R25" s="226">
        <v>1950</v>
      </c>
      <c r="S25" s="388"/>
      <c r="T25" s="226">
        <v>1950</v>
      </c>
      <c r="U25" s="386"/>
    </row>
    <row r="26" spans="1:21" s="82" customFormat="1" ht="21" thickBot="1">
      <c r="A26" s="390" t="s">
        <v>516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91"/>
      <c r="R26" s="391">
        <v>4774</v>
      </c>
      <c r="S26" s="392"/>
      <c r="T26" s="391">
        <v>4774</v>
      </c>
      <c r="U26" s="392"/>
    </row>
    <row r="27" spans="1:21" s="82" customFormat="1" ht="21">
      <c r="A27" s="393" t="s">
        <v>28</v>
      </c>
      <c r="B27" s="394">
        <v>105</v>
      </c>
      <c r="C27" s="395"/>
      <c r="D27" s="395"/>
      <c r="E27" s="395"/>
      <c r="F27" s="396"/>
      <c r="G27" s="396"/>
      <c r="H27" s="397"/>
      <c r="I27" s="397"/>
      <c r="J27" s="398"/>
      <c r="K27" s="397"/>
      <c r="L27" s="399"/>
      <c r="M27" s="399"/>
      <c r="N27" s="395"/>
      <c r="O27" s="395"/>
      <c r="P27" s="400"/>
      <c r="Q27" s="401">
        <v>12075</v>
      </c>
      <c r="R27" s="402" t="s">
        <v>94</v>
      </c>
      <c r="S27" s="403" t="s">
        <v>94</v>
      </c>
      <c r="T27" s="402" t="s">
        <v>94</v>
      </c>
      <c r="U27" s="404">
        <v>0</v>
      </c>
    </row>
    <row r="28" spans="1:21" s="82" customFormat="1" ht="21" thickBot="1">
      <c r="A28" s="349" t="s">
        <v>517</v>
      </c>
      <c r="B28" s="405"/>
      <c r="C28" s="406"/>
      <c r="D28" s="405"/>
      <c r="E28" s="405"/>
      <c r="F28" s="357"/>
      <c r="G28" s="357"/>
      <c r="H28" s="356"/>
      <c r="I28" s="356"/>
      <c r="J28" s="407"/>
      <c r="K28" s="356"/>
      <c r="L28" s="355"/>
      <c r="M28" s="355"/>
      <c r="N28" s="405"/>
      <c r="O28" s="405"/>
      <c r="P28" s="408"/>
      <c r="Q28" s="351"/>
      <c r="R28" s="409"/>
      <c r="S28" s="409"/>
      <c r="T28" s="410"/>
      <c r="U28" s="411"/>
    </row>
    <row r="29" spans="1:21" s="82" customFormat="1" ht="21">
      <c r="A29" s="393" t="s">
        <v>29</v>
      </c>
      <c r="B29" s="394">
        <v>90</v>
      </c>
      <c r="C29" s="395"/>
      <c r="D29" s="395"/>
      <c r="E29" s="395"/>
      <c r="F29" s="399"/>
      <c r="G29" s="399"/>
      <c r="H29" s="399"/>
      <c r="I29" s="399"/>
      <c r="J29" s="399"/>
      <c r="K29" s="399"/>
      <c r="L29" s="399"/>
      <c r="M29" s="399"/>
      <c r="N29" s="395"/>
      <c r="O29" s="395"/>
      <c r="P29" s="395"/>
      <c r="Q29" s="401">
        <v>54000</v>
      </c>
      <c r="R29" s="412">
        <v>24500</v>
      </c>
      <c r="S29" s="413" t="s">
        <v>94</v>
      </c>
      <c r="T29" s="412">
        <v>24500</v>
      </c>
      <c r="U29" s="404">
        <v>43.37</v>
      </c>
    </row>
    <row r="30" spans="1:21" s="82" customFormat="1" ht="21" thickBot="1">
      <c r="A30" s="414" t="s">
        <v>518</v>
      </c>
      <c r="B30" s="409">
        <v>70</v>
      </c>
      <c r="C30" s="409">
        <v>20</v>
      </c>
      <c r="D30" s="409">
        <v>54</v>
      </c>
      <c r="E30" s="409">
        <v>74</v>
      </c>
      <c r="F30" s="409"/>
      <c r="G30" s="409"/>
      <c r="H30" s="409"/>
      <c r="I30" s="409"/>
      <c r="J30" s="409">
        <v>20</v>
      </c>
      <c r="K30" s="409">
        <v>54</v>
      </c>
      <c r="L30" s="409"/>
      <c r="M30" s="409"/>
      <c r="N30" s="409">
        <v>20</v>
      </c>
      <c r="O30" s="409">
        <v>54</v>
      </c>
      <c r="P30" s="392">
        <v>105.71</v>
      </c>
      <c r="Q30" s="358"/>
      <c r="R30" s="391">
        <v>24500</v>
      </c>
      <c r="S30" s="415" t="s">
        <v>519</v>
      </c>
      <c r="T30" s="391">
        <v>24500</v>
      </c>
      <c r="U30" s="411"/>
    </row>
    <row r="31" spans="1:22" s="82" customFormat="1" ht="21">
      <c r="A31" s="362" t="s">
        <v>31</v>
      </c>
      <c r="B31" s="416">
        <v>30</v>
      </c>
      <c r="C31" s="417">
        <v>1</v>
      </c>
      <c r="D31" s="417">
        <v>19</v>
      </c>
      <c r="E31" s="417">
        <v>20</v>
      </c>
      <c r="F31" s="417"/>
      <c r="G31" s="417"/>
      <c r="H31" s="418" t="s">
        <v>94</v>
      </c>
      <c r="I31" s="394">
        <v>7</v>
      </c>
      <c r="J31" s="418" t="s">
        <v>94</v>
      </c>
      <c r="K31" s="394">
        <v>7</v>
      </c>
      <c r="L31" s="418" t="s">
        <v>94</v>
      </c>
      <c r="M31" s="394">
        <v>5</v>
      </c>
      <c r="N31" s="394">
        <v>1</v>
      </c>
      <c r="O31" s="394">
        <v>19</v>
      </c>
      <c r="P31" s="394">
        <v>66.66</v>
      </c>
      <c r="Q31" s="401">
        <v>24000</v>
      </c>
      <c r="R31" s="419">
        <v>5600</v>
      </c>
      <c r="S31" s="420"/>
      <c r="T31" s="419">
        <v>5600</v>
      </c>
      <c r="U31" s="404">
        <v>23.33</v>
      </c>
      <c r="V31" s="421"/>
    </row>
    <row r="32" spans="1:22" s="82" customFormat="1" ht="21">
      <c r="A32" s="422" t="s">
        <v>520</v>
      </c>
      <c r="B32" s="374">
        <v>20</v>
      </c>
      <c r="C32" s="386">
        <v>1</v>
      </c>
      <c r="D32" s="386">
        <v>19</v>
      </c>
      <c r="E32" s="386">
        <v>20</v>
      </c>
      <c r="F32" s="386"/>
      <c r="G32" s="386"/>
      <c r="H32" s="389" t="s">
        <v>94</v>
      </c>
      <c r="I32" s="376">
        <v>7</v>
      </c>
      <c r="J32" s="389" t="s">
        <v>94</v>
      </c>
      <c r="K32" s="376">
        <v>7</v>
      </c>
      <c r="L32" s="389" t="s">
        <v>94</v>
      </c>
      <c r="M32" s="376">
        <v>5</v>
      </c>
      <c r="N32" s="374">
        <v>1</v>
      </c>
      <c r="O32" s="374">
        <v>19</v>
      </c>
      <c r="P32" s="374">
        <v>100</v>
      </c>
      <c r="Q32" s="423"/>
      <c r="R32" s="423">
        <v>3000</v>
      </c>
      <c r="S32" s="424"/>
      <c r="T32" s="425"/>
      <c r="U32" s="425"/>
      <c r="V32" s="421"/>
    </row>
    <row r="33" spans="1:22" s="82" customFormat="1" ht="21">
      <c r="A33" s="426" t="s">
        <v>516</v>
      </c>
      <c r="B33" s="427"/>
      <c r="C33" s="428"/>
      <c r="D33" s="428"/>
      <c r="E33" s="428"/>
      <c r="F33" s="429"/>
      <c r="G33" s="429"/>
      <c r="H33" s="429"/>
      <c r="I33" s="429"/>
      <c r="J33" s="429"/>
      <c r="K33" s="429"/>
      <c r="L33" s="429"/>
      <c r="M33" s="429"/>
      <c r="N33" s="430"/>
      <c r="O33" s="430"/>
      <c r="P33" s="431"/>
      <c r="Q33" s="432"/>
      <c r="R33" s="432">
        <v>2600</v>
      </c>
      <c r="S33" s="433"/>
      <c r="T33" s="431"/>
      <c r="U33" s="431"/>
      <c r="V33" s="421"/>
    </row>
    <row r="34" spans="1:22" s="82" customFormat="1" ht="21">
      <c r="A34" s="426"/>
      <c r="B34" s="386"/>
      <c r="C34" s="428"/>
      <c r="D34" s="428"/>
      <c r="E34" s="428"/>
      <c r="F34" s="429"/>
      <c r="G34" s="429"/>
      <c r="H34" s="429"/>
      <c r="I34" s="429"/>
      <c r="J34" s="429"/>
      <c r="K34" s="429"/>
      <c r="L34" s="429"/>
      <c r="M34" s="429"/>
      <c r="N34" s="430"/>
      <c r="O34" s="430"/>
      <c r="P34" s="431"/>
      <c r="Q34" s="432"/>
      <c r="R34" s="432"/>
      <c r="S34" s="433"/>
      <c r="T34" s="431"/>
      <c r="U34" s="431"/>
      <c r="V34" s="421"/>
    </row>
    <row r="35" spans="1:22" s="82" customFormat="1" ht="21">
      <c r="A35" s="90" t="s">
        <v>32</v>
      </c>
      <c r="B35" s="374">
        <v>420</v>
      </c>
      <c r="C35" s="374">
        <v>42</v>
      </c>
      <c r="D35" s="374">
        <v>115</v>
      </c>
      <c r="E35" s="374">
        <v>157</v>
      </c>
      <c r="F35" s="374"/>
      <c r="G35" s="374"/>
      <c r="H35" s="374"/>
      <c r="I35" s="374"/>
      <c r="J35" s="374"/>
      <c r="K35" s="374"/>
      <c r="L35" s="374">
        <v>42</v>
      </c>
      <c r="M35" s="374">
        <v>115</v>
      </c>
      <c r="N35" s="374">
        <v>42</v>
      </c>
      <c r="O35" s="374">
        <v>115</v>
      </c>
      <c r="P35" s="374">
        <v>37.75</v>
      </c>
      <c r="Q35" s="386"/>
      <c r="R35" s="386"/>
      <c r="S35" s="386"/>
      <c r="T35" s="386"/>
      <c r="U35" s="386"/>
      <c r="V35" s="434"/>
    </row>
    <row r="36" spans="1:21" s="69" customFormat="1" ht="21" customHeight="1">
      <c r="A36" s="90" t="s">
        <v>33</v>
      </c>
      <c r="B36" s="435">
        <v>59</v>
      </c>
      <c r="C36" s="436">
        <v>26</v>
      </c>
      <c r="D36" s="436">
        <v>33</v>
      </c>
      <c r="E36" s="436">
        <v>59</v>
      </c>
      <c r="F36" s="436"/>
      <c r="G36" s="436"/>
      <c r="H36" s="436">
        <v>26</v>
      </c>
      <c r="I36" s="436">
        <v>33</v>
      </c>
      <c r="J36" s="436"/>
      <c r="K36" s="436"/>
      <c r="L36" s="436"/>
      <c r="M36" s="436"/>
      <c r="N36" s="436">
        <v>26</v>
      </c>
      <c r="O36" s="437">
        <v>33</v>
      </c>
      <c r="P36" s="437">
        <v>100</v>
      </c>
      <c r="Q36" s="438">
        <v>390000</v>
      </c>
      <c r="R36" s="423">
        <v>257980</v>
      </c>
      <c r="S36" s="439" t="s">
        <v>94</v>
      </c>
      <c r="T36" s="423">
        <v>132020</v>
      </c>
      <c r="U36" s="440">
        <v>51.17</v>
      </c>
    </row>
    <row r="37" spans="1:21" s="82" customFormat="1" ht="42">
      <c r="A37" s="441" t="s">
        <v>35</v>
      </c>
      <c r="B37" s="442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4"/>
      <c r="S37" s="445"/>
      <c r="T37" s="444"/>
      <c r="U37" s="443"/>
    </row>
    <row r="38" spans="1:21" s="82" customFormat="1" ht="21">
      <c r="A38" s="90" t="s">
        <v>36</v>
      </c>
      <c r="B38" s="374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</row>
    <row r="39" spans="1:21" s="82" customFormat="1" ht="21">
      <c r="A39" s="90" t="s">
        <v>37</v>
      </c>
      <c r="B39" s="374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</row>
    <row r="40" spans="1:21" s="82" customFormat="1" ht="21">
      <c r="A40" s="90" t="s">
        <v>38</v>
      </c>
      <c r="B40" s="421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</row>
    <row r="41" spans="1:21" s="69" customFormat="1" ht="21">
      <c r="A41" s="90" t="s">
        <v>39</v>
      </c>
      <c r="B41" s="374">
        <v>114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7"/>
      <c r="P41" s="447"/>
      <c r="Q41" s="447"/>
      <c r="R41" s="447"/>
      <c r="S41" s="447"/>
      <c r="T41" s="447"/>
      <c r="U41" s="447"/>
    </row>
    <row r="42" spans="1:21" s="82" customFormat="1" ht="42">
      <c r="A42" s="441" t="s">
        <v>40</v>
      </c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</row>
    <row r="43" spans="1:21" s="82" customFormat="1" ht="42">
      <c r="A43" s="94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386"/>
    </row>
    <row r="44" spans="1:21" s="82" customFormat="1" ht="21">
      <c r="A44" s="90" t="s">
        <v>42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386"/>
    </row>
    <row r="45" spans="1:21" s="82" customFormat="1" ht="21">
      <c r="A45" s="90" t="s">
        <v>43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386"/>
    </row>
    <row r="46" spans="1:21" s="82" customFormat="1" ht="21">
      <c r="A46" s="90" t="s">
        <v>44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386"/>
    </row>
    <row r="47" spans="1:21" s="69" customFormat="1" ht="21">
      <c r="A47" s="94" t="s">
        <v>45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89"/>
      <c r="P47" s="89"/>
      <c r="Q47" s="89"/>
      <c r="R47" s="89"/>
      <c r="S47" s="89"/>
      <c r="T47" s="89"/>
      <c r="U47" s="447"/>
    </row>
    <row r="48" spans="1:21" s="69" customFormat="1" ht="21">
      <c r="A48" s="94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448"/>
      <c r="N48" s="223"/>
      <c r="O48" s="89"/>
      <c r="P48" s="89"/>
      <c r="Q48" s="89"/>
      <c r="R48" s="89"/>
      <c r="S48" s="89"/>
      <c r="T48" s="89"/>
      <c r="U48" s="447"/>
    </row>
    <row r="49" spans="1:21" s="82" customFormat="1" ht="21">
      <c r="A49" s="95" t="s">
        <v>46</v>
      </c>
      <c r="B49" s="423">
        <v>23400</v>
      </c>
      <c r="C49" s="423">
        <v>3205</v>
      </c>
      <c r="D49" s="423">
        <v>6904</v>
      </c>
      <c r="E49" s="423">
        <v>10109</v>
      </c>
      <c r="F49" s="449"/>
      <c r="G49" s="449"/>
      <c r="H49" s="450">
        <v>2432</v>
      </c>
      <c r="I49" s="450">
        <v>5780</v>
      </c>
      <c r="J49" s="451">
        <v>728</v>
      </c>
      <c r="K49" s="450">
        <v>1044</v>
      </c>
      <c r="L49" s="451"/>
      <c r="M49" s="452"/>
      <c r="N49" s="423">
        <v>3205</v>
      </c>
      <c r="O49" s="423">
        <v>6904</v>
      </c>
      <c r="P49" s="374">
        <v>43.2</v>
      </c>
      <c r="Q49" s="423">
        <v>24490</v>
      </c>
      <c r="R49" s="453">
        <v>11176.66</v>
      </c>
      <c r="S49" s="454"/>
      <c r="T49" s="453">
        <v>13313.34</v>
      </c>
      <c r="U49" s="374">
        <v>45.64</v>
      </c>
    </row>
    <row r="50" spans="1:21" s="82" customFormat="1" ht="21">
      <c r="A50" s="122" t="s">
        <v>93</v>
      </c>
      <c r="B50" s="423">
        <v>2000</v>
      </c>
      <c r="C50" s="374">
        <v>405</v>
      </c>
      <c r="D50" s="374">
        <v>805</v>
      </c>
      <c r="E50" s="423">
        <v>1210</v>
      </c>
      <c r="F50" s="376"/>
      <c r="G50" s="376"/>
      <c r="H50" s="455">
        <v>202</v>
      </c>
      <c r="I50" s="455">
        <v>505</v>
      </c>
      <c r="J50" s="455">
        <v>203</v>
      </c>
      <c r="K50" s="455">
        <v>300</v>
      </c>
      <c r="L50" s="376"/>
      <c r="M50" s="376"/>
      <c r="N50" s="374">
        <v>405</v>
      </c>
      <c r="O50" s="374">
        <v>805</v>
      </c>
      <c r="P50" s="374">
        <v>60.5</v>
      </c>
      <c r="Q50" s="386"/>
      <c r="R50" s="226"/>
      <c r="S50" s="389"/>
      <c r="T50" s="226"/>
      <c r="U50" s="386"/>
    </row>
    <row r="51" spans="1:21" s="82" customFormat="1" ht="21">
      <c r="A51" s="122" t="s">
        <v>95</v>
      </c>
      <c r="B51" s="423">
        <v>400</v>
      </c>
      <c r="C51" s="374">
        <v>115</v>
      </c>
      <c r="D51" s="374">
        <v>165</v>
      </c>
      <c r="E51" s="374">
        <v>280</v>
      </c>
      <c r="F51" s="376"/>
      <c r="G51" s="376"/>
      <c r="H51" s="455">
        <v>115</v>
      </c>
      <c r="I51" s="455">
        <v>165</v>
      </c>
      <c r="J51" s="455"/>
      <c r="K51" s="455"/>
      <c r="L51" s="376"/>
      <c r="M51" s="376"/>
      <c r="N51" s="374">
        <v>115</v>
      </c>
      <c r="O51" s="374">
        <v>165</v>
      </c>
      <c r="P51" s="374">
        <v>70</v>
      </c>
      <c r="Q51" s="386"/>
      <c r="R51" s="386"/>
      <c r="S51" s="386"/>
      <c r="T51" s="386"/>
      <c r="U51" s="386"/>
    </row>
    <row r="52" spans="1:21" s="82" customFormat="1" ht="21">
      <c r="A52" s="122" t="s">
        <v>96</v>
      </c>
      <c r="B52" s="423">
        <v>20900</v>
      </c>
      <c r="C52" s="423">
        <v>2685</v>
      </c>
      <c r="D52" s="423">
        <v>5934</v>
      </c>
      <c r="E52" s="423">
        <v>8619</v>
      </c>
      <c r="F52" s="376"/>
      <c r="G52" s="376"/>
      <c r="H52" s="450">
        <v>2115</v>
      </c>
      <c r="I52" s="450">
        <v>5110</v>
      </c>
      <c r="J52" s="455">
        <v>525</v>
      </c>
      <c r="K52" s="455">
        <v>744</v>
      </c>
      <c r="L52" s="455">
        <v>45</v>
      </c>
      <c r="M52" s="455">
        <v>80</v>
      </c>
      <c r="N52" s="423">
        <v>2685</v>
      </c>
      <c r="O52" s="423">
        <v>5934</v>
      </c>
      <c r="P52" s="374">
        <v>41.24</v>
      </c>
      <c r="Q52" s="386"/>
      <c r="R52" s="386"/>
      <c r="S52" s="386"/>
      <c r="T52" s="386"/>
      <c r="U52" s="386"/>
    </row>
    <row r="53" spans="1:21" s="82" customFormat="1" ht="21">
      <c r="A53" s="384" t="s">
        <v>521</v>
      </c>
      <c r="B53" s="423"/>
      <c r="C53" s="374"/>
      <c r="D53" s="374"/>
      <c r="E53" s="449"/>
      <c r="F53" s="376"/>
      <c r="G53" s="376"/>
      <c r="H53" s="376"/>
      <c r="I53" s="376"/>
      <c r="J53" s="376"/>
      <c r="K53" s="376"/>
      <c r="L53" s="376"/>
      <c r="M53" s="376"/>
      <c r="N53" s="374"/>
      <c r="O53" s="374"/>
      <c r="P53" s="374"/>
      <c r="Q53" s="226">
        <v>6000</v>
      </c>
      <c r="R53" s="389" t="s">
        <v>94</v>
      </c>
      <c r="S53" s="386"/>
      <c r="T53" s="226">
        <v>6000</v>
      </c>
      <c r="U53" s="376">
        <v>0</v>
      </c>
    </row>
    <row r="54" spans="1:21" s="82" customFormat="1" ht="21">
      <c r="A54" s="384" t="s">
        <v>522</v>
      </c>
      <c r="B54" s="423"/>
      <c r="C54" s="374"/>
      <c r="D54" s="374"/>
      <c r="E54" s="449"/>
      <c r="F54" s="376"/>
      <c r="G54" s="376"/>
      <c r="H54" s="376"/>
      <c r="I54" s="376"/>
      <c r="J54" s="376"/>
      <c r="K54" s="376"/>
      <c r="L54" s="376"/>
      <c r="M54" s="376"/>
      <c r="N54" s="374"/>
      <c r="O54" s="374"/>
      <c r="P54" s="374"/>
      <c r="Q54" s="226">
        <v>2500</v>
      </c>
      <c r="R54" s="389" t="s">
        <v>94</v>
      </c>
      <c r="S54" s="386"/>
      <c r="T54" s="226">
        <v>2500</v>
      </c>
      <c r="U54" s="376">
        <v>0</v>
      </c>
    </row>
    <row r="55" spans="1:21" s="82" customFormat="1" ht="21">
      <c r="A55" s="384" t="s">
        <v>515</v>
      </c>
      <c r="B55" s="423"/>
      <c r="C55" s="374"/>
      <c r="D55" s="374"/>
      <c r="E55" s="449"/>
      <c r="F55" s="376"/>
      <c r="G55" s="376"/>
      <c r="H55" s="376"/>
      <c r="I55" s="376"/>
      <c r="J55" s="376"/>
      <c r="K55" s="376"/>
      <c r="L55" s="376"/>
      <c r="M55" s="376"/>
      <c r="N55" s="374"/>
      <c r="O55" s="374"/>
      <c r="P55" s="374"/>
      <c r="Q55" s="226">
        <v>3500</v>
      </c>
      <c r="R55" s="226">
        <v>3450</v>
      </c>
      <c r="S55" s="386"/>
      <c r="T55" s="376">
        <v>50</v>
      </c>
      <c r="U55" s="376">
        <v>98.57</v>
      </c>
    </row>
    <row r="56" spans="1:21" s="82" customFormat="1" ht="21">
      <c r="A56" s="384" t="s">
        <v>523</v>
      </c>
      <c r="B56" s="423"/>
      <c r="C56" s="374"/>
      <c r="D56" s="374"/>
      <c r="E56" s="449"/>
      <c r="F56" s="376"/>
      <c r="G56" s="376"/>
      <c r="H56" s="376"/>
      <c r="I56" s="376"/>
      <c r="J56" s="376"/>
      <c r="K56" s="376"/>
      <c r="L56" s="376"/>
      <c r="M56" s="376"/>
      <c r="N56" s="374"/>
      <c r="O56" s="374"/>
      <c r="P56" s="374"/>
      <c r="Q56" s="226">
        <v>2850</v>
      </c>
      <c r="R56" s="242">
        <v>2711.66</v>
      </c>
      <c r="S56" s="386"/>
      <c r="T56" s="376">
        <v>138.34</v>
      </c>
      <c r="U56" s="376">
        <v>95.15</v>
      </c>
    </row>
    <row r="57" spans="1:21" s="82" customFormat="1" ht="21">
      <c r="A57" s="384" t="s">
        <v>524</v>
      </c>
      <c r="B57" s="423"/>
      <c r="C57" s="374"/>
      <c r="D57" s="374"/>
      <c r="E57" s="449"/>
      <c r="F57" s="376"/>
      <c r="G57" s="376"/>
      <c r="H57" s="376"/>
      <c r="I57" s="376"/>
      <c r="J57" s="376"/>
      <c r="K57" s="376"/>
      <c r="L57" s="376"/>
      <c r="M57" s="376"/>
      <c r="N57" s="374"/>
      <c r="O57" s="374"/>
      <c r="P57" s="374"/>
      <c r="Q57" s="226">
        <v>3640</v>
      </c>
      <c r="R57" s="226">
        <v>1840</v>
      </c>
      <c r="S57" s="386"/>
      <c r="T57" s="226">
        <v>1800</v>
      </c>
      <c r="U57" s="376">
        <v>50.55</v>
      </c>
    </row>
    <row r="58" spans="1:21" s="82" customFormat="1" ht="21">
      <c r="A58" s="384" t="s">
        <v>525</v>
      </c>
      <c r="B58" s="423"/>
      <c r="C58" s="374"/>
      <c r="D58" s="374"/>
      <c r="E58" s="449"/>
      <c r="F58" s="376"/>
      <c r="G58" s="376"/>
      <c r="H58" s="376"/>
      <c r="I58" s="376"/>
      <c r="J58" s="376"/>
      <c r="K58" s="376"/>
      <c r="L58" s="376"/>
      <c r="M58" s="376"/>
      <c r="N58" s="374"/>
      <c r="O58" s="374"/>
      <c r="P58" s="374"/>
      <c r="Q58" s="226">
        <v>6000</v>
      </c>
      <c r="R58" s="226">
        <v>3175</v>
      </c>
      <c r="S58" s="386"/>
      <c r="T58" s="226">
        <v>2825</v>
      </c>
      <c r="U58" s="376">
        <v>52.92</v>
      </c>
    </row>
    <row r="59" spans="1:21" s="82" customFormat="1" ht="21">
      <c r="A59" s="384"/>
      <c r="B59" s="423"/>
      <c r="C59" s="374"/>
      <c r="D59" s="374"/>
      <c r="E59" s="449"/>
      <c r="F59" s="376"/>
      <c r="G59" s="376"/>
      <c r="H59" s="376"/>
      <c r="I59" s="376"/>
      <c r="J59" s="376"/>
      <c r="K59" s="376"/>
      <c r="L59" s="376"/>
      <c r="M59" s="376"/>
      <c r="N59" s="374"/>
      <c r="O59" s="374"/>
      <c r="P59" s="374"/>
      <c r="Q59" s="226"/>
      <c r="R59" s="226"/>
      <c r="S59" s="386"/>
      <c r="T59" s="226"/>
      <c r="U59" s="376"/>
    </row>
    <row r="60" spans="1:21" s="69" customFormat="1" ht="21">
      <c r="A60" s="122" t="s">
        <v>106</v>
      </c>
      <c r="B60" s="374">
        <v>2100</v>
      </c>
      <c r="C60" s="374">
        <v>740</v>
      </c>
      <c r="D60" s="374">
        <v>815</v>
      </c>
      <c r="E60" s="423">
        <v>1555</v>
      </c>
      <c r="F60" s="376"/>
      <c r="G60" s="376"/>
      <c r="H60" s="374">
        <v>740</v>
      </c>
      <c r="I60" s="374">
        <v>815</v>
      </c>
      <c r="J60" s="376"/>
      <c r="K60" s="376"/>
      <c r="L60" s="376"/>
      <c r="M60" s="376"/>
      <c r="N60" s="374">
        <v>740</v>
      </c>
      <c r="O60" s="374">
        <v>815</v>
      </c>
      <c r="P60" s="440">
        <v>74.04</v>
      </c>
      <c r="Q60" s="423">
        <v>22200</v>
      </c>
      <c r="R60" s="456">
        <v>19560</v>
      </c>
      <c r="S60" s="439" t="s">
        <v>94</v>
      </c>
      <c r="T60" s="423">
        <v>2640</v>
      </c>
      <c r="U60" s="457">
        <v>88.11</v>
      </c>
    </row>
    <row r="61" spans="1:21" s="69" customFormat="1" ht="21">
      <c r="A61" s="458" t="s">
        <v>526</v>
      </c>
      <c r="B61" s="374"/>
      <c r="C61" s="374"/>
      <c r="D61" s="374"/>
      <c r="E61" s="374"/>
      <c r="F61" s="376"/>
      <c r="G61" s="376"/>
      <c r="H61" s="376"/>
      <c r="I61" s="376"/>
      <c r="J61" s="376"/>
      <c r="K61" s="376"/>
      <c r="L61" s="376"/>
      <c r="M61" s="376"/>
      <c r="N61" s="374"/>
      <c r="O61" s="374"/>
      <c r="P61" s="440"/>
      <c r="Q61" s="226">
        <v>7200</v>
      </c>
      <c r="R61" s="459">
        <v>4560</v>
      </c>
      <c r="S61" s="387" t="s">
        <v>94</v>
      </c>
      <c r="T61" s="226">
        <v>2640</v>
      </c>
      <c r="U61" s="460">
        <v>63.33</v>
      </c>
    </row>
    <row r="62" spans="1:21" s="69" customFormat="1" ht="21">
      <c r="A62" s="458" t="s">
        <v>527</v>
      </c>
      <c r="B62" s="374"/>
      <c r="C62" s="374"/>
      <c r="D62" s="374"/>
      <c r="E62" s="374"/>
      <c r="F62" s="376"/>
      <c r="G62" s="376"/>
      <c r="H62" s="376"/>
      <c r="I62" s="376"/>
      <c r="J62" s="376"/>
      <c r="K62" s="376"/>
      <c r="L62" s="376"/>
      <c r="M62" s="376"/>
      <c r="N62" s="374"/>
      <c r="O62" s="374"/>
      <c r="P62" s="440"/>
      <c r="Q62" s="226">
        <v>15000</v>
      </c>
      <c r="R62" s="459">
        <v>15000</v>
      </c>
      <c r="S62" s="389" t="s">
        <v>94</v>
      </c>
      <c r="T62" s="389" t="s">
        <v>528</v>
      </c>
      <c r="U62" s="460">
        <v>100</v>
      </c>
    </row>
    <row r="63" spans="1:21" s="69" customFormat="1" ht="21">
      <c r="A63" s="120" t="s">
        <v>57</v>
      </c>
      <c r="B63" s="461">
        <v>7000</v>
      </c>
      <c r="C63" s="462">
        <v>2410</v>
      </c>
      <c r="D63" s="462">
        <v>4140</v>
      </c>
      <c r="E63" s="462">
        <v>6550</v>
      </c>
      <c r="F63" s="463">
        <v>52</v>
      </c>
      <c r="G63" s="463">
        <v>75</v>
      </c>
      <c r="H63" s="464">
        <v>1065</v>
      </c>
      <c r="I63" s="464">
        <v>2010</v>
      </c>
      <c r="J63" s="464">
        <v>1012</v>
      </c>
      <c r="K63" s="464">
        <v>1145</v>
      </c>
      <c r="L63" s="463">
        <v>206</v>
      </c>
      <c r="M63" s="463">
        <v>910</v>
      </c>
      <c r="N63" s="461">
        <v>2410</v>
      </c>
      <c r="O63" s="461">
        <v>4140</v>
      </c>
      <c r="P63" s="440">
        <v>72.78</v>
      </c>
      <c r="Q63" s="461">
        <v>137160</v>
      </c>
      <c r="R63" s="461">
        <v>93150</v>
      </c>
      <c r="S63" s="440"/>
      <c r="T63" s="461">
        <v>44010</v>
      </c>
      <c r="U63" s="383">
        <v>67.91</v>
      </c>
    </row>
    <row r="64" spans="1:21" s="69" customFormat="1" ht="21">
      <c r="A64" s="89" t="s">
        <v>529</v>
      </c>
      <c r="B64" s="447"/>
      <c r="C64" s="440"/>
      <c r="D64" s="440"/>
      <c r="E64" s="440"/>
      <c r="F64" s="465"/>
      <c r="G64" s="465"/>
      <c r="H64" s="465"/>
      <c r="I64" s="465"/>
      <c r="J64" s="465"/>
      <c r="K64" s="465"/>
      <c r="L64" s="465"/>
      <c r="M64" s="465"/>
      <c r="N64" s="440"/>
      <c r="O64" s="440"/>
      <c r="P64" s="447"/>
      <c r="Q64" s="233"/>
      <c r="R64" s="233"/>
      <c r="S64" s="466"/>
      <c r="T64" s="233"/>
      <c r="U64" s="447"/>
    </row>
    <row r="65" spans="1:21" s="69" customFormat="1" ht="21" thickBot="1">
      <c r="A65" s="467"/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7"/>
      <c r="P65" s="467"/>
      <c r="Q65" s="467"/>
      <c r="R65" s="467"/>
      <c r="S65" s="467"/>
      <c r="T65" s="467"/>
      <c r="U65" s="469"/>
    </row>
    <row r="66" spans="1:21" s="82" customFormat="1" ht="21">
      <c r="A66" s="470" t="s">
        <v>60</v>
      </c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2"/>
    </row>
    <row r="67" spans="1:21" s="82" customFormat="1" ht="21">
      <c r="A67" s="122" t="s">
        <v>530</v>
      </c>
      <c r="B67" s="376">
        <v>292</v>
      </c>
      <c r="C67" s="374">
        <v>176</v>
      </c>
      <c r="D67" s="374">
        <v>116</v>
      </c>
      <c r="E67" s="374">
        <v>292</v>
      </c>
      <c r="F67" s="376"/>
      <c r="G67" s="376"/>
      <c r="H67" s="376">
        <v>176</v>
      </c>
      <c r="I67" s="376">
        <v>116</v>
      </c>
      <c r="J67" s="376"/>
      <c r="K67" s="376"/>
      <c r="L67" s="376"/>
      <c r="M67" s="376"/>
      <c r="N67" s="374">
        <v>176</v>
      </c>
      <c r="O67" s="374">
        <v>116</v>
      </c>
      <c r="P67" s="374">
        <v>100</v>
      </c>
      <c r="Q67" s="86"/>
      <c r="R67" s="86"/>
      <c r="S67" s="86"/>
      <c r="T67" s="86"/>
      <c r="U67" s="386"/>
    </row>
    <row r="68" spans="1:21" s="82" customFormat="1" ht="21">
      <c r="A68" s="122" t="s">
        <v>531</v>
      </c>
      <c r="B68" s="386"/>
      <c r="C68" s="386"/>
      <c r="D68" s="386"/>
      <c r="E68" s="386"/>
      <c r="F68" s="386"/>
      <c r="G68" s="386"/>
      <c r="H68" s="447"/>
      <c r="I68" s="447"/>
      <c r="J68" s="447"/>
      <c r="K68" s="447"/>
      <c r="L68" s="447"/>
      <c r="M68" s="447"/>
      <c r="N68" s="440"/>
      <c r="O68" s="440"/>
      <c r="P68" s="374"/>
      <c r="Q68" s="473">
        <v>108540</v>
      </c>
      <c r="R68" s="226">
        <v>108008</v>
      </c>
      <c r="S68" s="389" t="s">
        <v>94</v>
      </c>
      <c r="T68" s="460">
        <v>532</v>
      </c>
      <c r="U68" s="460">
        <v>99.51</v>
      </c>
    </row>
    <row r="69" spans="1:21" s="69" customFormat="1" ht="21">
      <c r="A69" s="122" t="s">
        <v>532</v>
      </c>
      <c r="B69" s="374">
        <v>499</v>
      </c>
      <c r="C69" s="440">
        <v>160</v>
      </c>
      <c r="D69" s="474">
        <v>121</v>
      </c>
      <c r="E69" s="374">
        <v>281</v>
      </c>
      <c r="F69" s="447"/>
      <c r="G69" s="447"/>
      <c r="H69" s="465"/>
      <c r="I69" s="465"/>
      <c r="J69" s="465"/>
      <c r="K69" s="465"/>
      <c r="L69" s="465"/>
      <c r="M69" s="465"/>
      <c r="N69" s="440">
        <v>160</v>
      </c>
      <c r="O69" s="474">
        <v>121</v>
      </c>
      <c r="P69" s="374">
        <v>56.87</v>
      </c>
      <c r="Q69" s="456">
        <v>133730</v>
      </c>
      <c r="R69" s="459">
        <v>113700</v>
      </c>
      <c r="S69" s="466" t="s">
        <v>94</v>
      </c>
      <c r="T69" s="475">
        <v>20030</v>
      </c>
      <c r="U69" s="460">
        <v>85.02</v>
      </c>
    </row>
    <row r="70" spans="1:21" s="69" customFormat="1" ht="21">
      <c r="A70" s="476" t="s">
        <v>533</v>
      </c>
      <c r="B70" s="465">
        <v>150</v>
      </c>
      <c r="C70" s="465">
        <v>80</v>
      </c>
      <c r="D70" s="465">
        <v>74</v>
      </c>
      <c r="E70" s="465">
        <v>154</v>
      </c>
      <c r="F70" s="465"/>
      <c r="G70" s="465"/>
      <c r="H70" s="465"/>
      <c r="I70" s="465"/>
      <c r="J70" s="465"/>
      <c r="K70" s="465"/>
      <c r="L70" s="465"/>
      <c r="M70" s="465"/>
      <c r="N70" s="465">
        <v>80</v>
      </c>
      <c r="O70" s="465">
        <v>74</v>
      </c>
      <c r="P70" s="465">
        <v>103.69</v>
      </c>
      <c r="Q70" s="477">
        <v>15100</v>
      </c>
      <c r="R70" s="477">
        <v>15100</v>
      </c>
      <c r="S70" s="466" t="s">
        <v>94</v>
      </c>
      <c r="T70" s="466" t="s">
        <v>528</v>
      </c>
      <c r="U70" s="478">
        <v>100</v>
      </c>
    </row>
    <row r="71" spans="1:21" s="69" customFormat="1" ht="21">
      <c r="A71" s="476" t="s">
        <v>534</v>
      </c>
      <c r="B71" s="465">
        <v>70</v>
      </c>
      <c r="C71" s="465">
        <v>46</v>
      </c>
      <c r="D71" s="465">
        <v>29</v>
      </c>
      <c r="E71" s="465">
        <v>75</v>
      </c>
      <c r="F71" s="465"/>
      <c r="G71" s="465"/>
      <c r="H71" s="465"/>
      <c r="I71" s="465"/>
      <c r="J71" s="465"/>
      <c r="K71" s="465"/>
      <c r="L71" s="465"/>
      <c r="M71" s="465"/>
      <c r="N71" s="465">
        <v>46</v>
      </c>
      <c r="O71" s="465">
        <v>29</v>
      </c>
      <c r="P71" s="465">
        <v>107.14</v>
      </c>
      <c r="Q71" s="477">
        <v>40600</v>
      </c>
      <c r="R71" s="477">
        <v>40600</v>
      </c>
      <c r="S71" s="466" t="s">
        <v>94</v>
      </c>
      <c r="T71" s="466" t="s">
        <v>528</v>
      </c>
      <c r="U71" s="478">
        <v>100</v>
      </c>
    </row>
    <row r="72" spans="1:21" s="69" customFormat="1" ht="21">
      <c r="A72" s="476" t="s">
        <v>535</v>
      </c>
      <c r="B72" s="465">
        <v>52</v>
      </c>
      <c r="C72" s="465">
        <v>34</v>
      </c>
      <c r="D72" s="465">
        <v>18</v>
      </c>
      <c r="E72" s="465">
        <v>52</v>
      </c>
      <c r="F72" s="465"/>
      <c r="G72" s="465"/>
      <c r="H72" s="465"/>
      <c r="I72" s="465"/>
      <c r="J72" s="465"/>
      <c r="K72" s="465"/>
      <c r="L72" s="465"/>
      <c r="M72" s="465"/>
      <c r="N72" s="465">
        <v>34</v>
      </c>
      <c r="O72" s="465">
        <v>18</v>
      </c>
      <c r="P72" s="465">
        <v>100</v>
      </c>
      <c r="Q72" s="477">
        <v>58000</v>
      </c>
      <c r="R72" s="477">
        <v>58000</v>
      </c>
      <c r="S72" s="466" t="s">
        <v>94</v>
      </c>
      <c r="T72" s="466" t="s">
        <v>528</v>
      </c>
      <c r="U72" s="478">
        <v>100</v>
      </c>
    </row>
    <row r="73" spans="1:21" s="82" customFormat="1" ht="21">
      <c r="A73" s="122" t="s">
        <v>536</v>
      </c>
      <c r="B73" s="374">
        <v>499</v>
      </c>
      <c r="C73" s="374">
        <v>292</v>
      </c>
      <c r="D73" s="374">
        <v>207</v>
      </c>
      <c r="E73" s="374">
        <v>499</v>
      </c>
      <c r="F73" s="374"/>
      <c r="G73" s="374"/>
      <c r="H73" s="374">
        <v>292</v>
      </c>
      <c r="I73" s="374">
        <v>207</v>
      </c>
      <c r="J73" s="374"/>
      <c r="K73" s="374"/>
      <c r="L73" s="374"/>
      <c r="M73" s="374"/>
      <c r="N73" s="374">
        <v>292</v>
      </c>
      <c r="O73" s="374">
        <v>207</v>
      </c>
      <c r="P73" s="374">
        <v>100</v>
      </c>
      <c r="Q73" s="456">
        <v>399747</v>
      </c>
      <c r="R73" s="479">
        <v>165002.06</v>
      </c>
      <c r="S73" s="480" t="s">
        <v>94</v>
      </c>
      <c r="T73" s="481">
        <v>234744.94</v>
      </c>
      <c r="U73" s="383">
        <v>58.72</v>
      </c>
    </row>
    <row r="74" spans="1:21" s="82" customFormat="1" ht="21">
      <c r="A74" s="86" t="s">
        <v>67</v>
      </c>
      <c r="B74" s="376">
        <v>57</v>
      </c>
      <c r="C74" s="376">
        <v>23</v>
      </c>
      <c r="D74" s="376">
        <v>34</v>
      </c>
      <c r="E74" s="376">
        <v>57</v>
      </c>
      <c r="F74" s="376"/>
      <c r="G74" s="376"/>
      <c r="H74" s="376">
        <v>23</v>
      </c>
      <c r="I74" s="376">
        <v>34</v>
      </c>
      <c r="J74" s="376"/>
      <c r="K74" s="376"/>
      <c r="L74" s="376"/>
      <c r="M74" s="376"/>
      <c r="N74" s="376">
        <v>23</v>
      </c>
      <c r="O74" s="376">
        <v>34</v>
      </c>
      <c r="P74" s="376">
        <v>100</v>
      </c>
      <c r="Q74" s="376"/>
      <c r="R74" s="242"/>
      <c r="S74" s="376"/>
      <c r="T74" s="376"/>
      <c r="U74" s="376"/>
    </row>
    <row r="75" spans="1:21" s="82" customFormat="1" ht="21">
      <c r="A75" s="86" t="s">
        <v>68</v>
      </c>
      <c r="B75" s="376">
        <v>212</v>
      </c>
      <c r="C75" s="376">
        <v>139</v>
      </c>
      <c r="D75" s="376">
        <v>73</v>
      </c>
      <c r="E75" s="376">
        <v>212</v>
      </c>
      <c r="F75" s="433"/>
      <c r="G75" s="433"/>
      <c r="H75" s="433">
        <v>139</v>
      </c>
      <c r="I75" s="433">
        <v>73</v>
      </c>
      <c r="J75" s="433"/>
      <c r="K75" s="433"/>
      <c r="L75" s="433"/>
      <c r="M75" s="376"/>
      <c r="N75" s="376">
        <v>139</v>
      </c>
      <c r="O75" s="376">
        <v>73</v>
      </c>
      <c r="P75" s="376">
        <v>100</v>
      </c>
      <c r="Q75" s="376"/>
      <c r="R75" s="482"/>
      <c r="S75" s="376"/>
      <c r="T75" s="376"/>
      <c r="U75" s="376"/>
    </row>
    <row r="76" spans="1:21" s="82" customFormat="1" ht="21">
      <c r="A76" s="86" t="s">
        <v>69</v>
      </c>
      <c r="B76" s="376">
        <v>230</v>
      </c>
      <c r="C76" s="376">
        <v>130</v>
      </c>
      <c r="D76" s="376">
        <v>100</v>
      </c>
      <c r="E76" s="483">
        <v>230</v>
      </c>
      <c r="F76" s="376"/>
      <c r="G76" s="376"/>
      <c r="H76" s="376">
        <v>130</v>
      </c>
      <c r="I76" s="376">
        <v>100</v>
      </c>
      <c r="J76" s="376"/>
      <c r="K76" s="376"/>
      <c r="L76" s="376"/>
      <c r="M76" s="484"/>
      <c r="N76" s="376">
        <v>130</v>
      </c>
      <c r="O76" s="376">
        <v>100</v>
      </c>
      <c r="P76" s="376">
        <v>100</v>
      </c>
      <c r="Q76" s="376"/>
      <c r="R76" s="376"/>
      <c r="S76" s="376"/>
      <c r="T76" s="376"/>
      <c r="U76" s="376"/>
    </row>
    <row r="77" spans="1:21" s="82" customFormat="1" ht="21">
      <c r="A77" s="122" t="s">
        <v>70</v>
      </c>
      <c r="B77" s="485">
        <v>55</v>
      </c>
      <c r="C77" s="374">
        <v>28</v>
      </c>
      <c r="D77" s="374">
        <v>27</v>
      </c>
      <c r="E77" s="486">
        <v>55</v>
      </c>
      <c r="F77" s="487"/>
      <c r="G77" s="487"/>
      <c r="H77" s="487">
        <v>28</v>
      </c>
      <c r="I77" s="374">
        <v>27</v>
      </c>
      <c r="J77" s="487"/>
      <c r="K77" s="374"/>
      <c r="L77" s="487"/>
      <c r="M77" s="487"/>
      <c r="N77" s="374">
        <v>28</v>
      </c>
      <c r="O77" s="374">
        <v>27</v>
      </c>
      <c r="P77" s="374">
        <v>100</v>
      </c>
      <c r="Q77" s="376"/>
      <c r="R77" s="376"/>
      <c r="S77" s="376"/>
      <c r="T77" s="376"/>
      <c r="U77" s="376"/>
    </row>
    <row r="78" spans="1:21" s="82" customFormat="1" ht="21">
      <c r="A78" s="86" t="s">
        <v>67</v>
      </c>
      <c r="B78" s="215">
        <v>1</v>
      </c>
      <c r="C78" s="389" t="s">
        <v>94</v>
      </c>
      <c r="D78" s="376">
        <v>1</v>
      </c>
      <c r="E78" s="483">
        <v>1</v>
      </c>
      <c r="F78" s="488"/>
      <c r="G78" s="488"/>
      <c r="H78" s="488"/>
      <c r="I78" s="488"/>
      <c r="J78" s="488"/>
      <c r="K78" s="488"/>
      <c r="L78" s="488"/>
      <c r="M78" s="488"/>
      <c r="N78" s="389" t="s">
        <v>94</v>
      </c>
      <c r="O78" s="376">
        <v>1</v>
      </c>
      <c r="P78" s="215">
        <v>100</v>
      </c>
      <c r="Q78" s="376"/>
      <c r="R78" s="376"/>
      <c r="S78" s="376"/>
      <c r="T78" s="376"/>
      <c r="U78" s="376"/>
    </row>
    <row r="79" spans="1:21" s="82" customFormat="1" ht="21">
      <c r="A79" s="86" t="s">
        <v>68</v>
      </c>
      <c r="B79" s="215">
        <v>17</v>
      </c>
      <c r="C79" s="488">
        <v>8</v>
      </c>
      <c r="D79" s="376">
        <v>9</v>
      </c>
      <c r="E79" s="483">
        <v>17</v>
      </c>
      <c r="F79" s="488"/>
      <c r="G79" s="488"/>
      <c r="H79" s="488"/>
      <c r="I79" s="376"/>
      <c r="J79" s="488"/>
      <c r="K79" s="376"/>
      <c r="L79" s="488"/>
      <c r="M79" s="488"/>
      <c r="N79" s="488">
        <v>8</v>
      </c>
      <c r="O79" s="376">
        <v>9</v>
      </c>
      <c r="P79" s="215">
        <v>100</v>
      </c>
      <c r="Q79" s="376"/>
      <c r="R79" s="376"/>
      <c r="S79" s="376"/>
      <c r="T79" s="376"/>
      <c r="U79" s="376"/>
    </row>
    <row r="80" spans="1:21" s="69" customFormat="1" ht="21" thickBot="1">
      <c r="A80" s="354" t="s">
        <v>69</v>
      </c>
      <c r="B80" s="407">
        <v>37</v>
      </c>
      <c r="C80" s="409">
        <v>20</v>
      </c>
      <c r="D80" s="409">
        <v>17</v>
      </c>
      <c r="E80" s="409">
        <v>37</v>
      </c>
      <c r="F80" s="489"/>
      <c r="G80" s="489"/>
      <c r="H80" s="489"/>
      <c r="I80" s="409"/>
      <c r="J80" s="489"/>
      <c r="K80" s="409"/>
      <c r="L80" s="489"/>
      <c r="M80" s="489"/>
      <c r="N80" s="409">
        <v>20</v>
      </c>
      <c r="O80" s="409">
        <v>17</v>
      </c>
      <c r="P80" s="407">
        <v>100</v>
      </c>
      <c r="Q80" s="407"/>
      <c r="R80" s="407"/>
      <c r="S80" s="407"/>
      <c r="T80" s="407"/>
      <c r="U80" s="407"/>
    </row>
    <row r="81" s="69" customFormat="1" ht="21"/>
    <row r="82" s="69" customFormat="1" ht="21"/>
    <row r="83" s="69" customFormat="1" ht="21"/>
    <row r="84" s="69" customFormat="1" ht="21"/>
    <row r="85" s="69" customFormat="1" ht="21"/>
    <row r="86" s="69" customFormat="1" ht="21"/>
    <row r="87" s="69" customFormat="1" ht="21"/>
    <row r="88" s="69" customFormat="1" ht="21"/>
    <row r="89" s="69" customFormat="1" ht="21"/>
    <row r="90" s="69" customFormat="1" ht="21"/>
    <row r="91" s="69" customFormat="1" ht="21"/>
    <row r="92" s="69" customFormat="1" ht="21"/>
    <row r="93" s="69" customFormat="1" ht="21"/>
    <row r="94" s="69" customFormat="1" ht="21"/>
    <row r="95" s="69" customFormat="1" ht="21"/>
    <row r="96" s="69" customFormat="1" ht="21"/>
    <row r="97" s="69" customFormat="1" ht="21"/>
    <row r="98" s="69" customFormat="1" ht="21"/>
    <row r="99" s="69" customFormat="1" ht="21"/>
    <row r="100" s="69" customFormat="1" ht="21"/>
    <row r="101" s="69" customFormat="1" ht="21"/>
    <row r="102" s="69" customFormat="1" ht="21"/>
    <row r="103" s="69" customFormat="1" ht="21"/>
    <row r="104" s="69" customFormat="1" ht="21"/>
    <row r="105" s="69" customFormat="1" ht="21"/>
    <row r="106" s="69" customFormat="1" ht="21"/>
    <row r="107" s="69" customFormat="1" ht="21"/>
    <row r="108" s="69" customFormat="1" ht="21"/>
    <row r="109" s="69" customFormat="1" ht="21"/>
    <row r="110" s="69" customFormat="1" ht="21"/>
    <row r="111" s="69" customFormat="1" ht="21"/>
    <row r="112" s="69" customFormat="1" ht="21"/>
    <row r="113" s="69" customFormat="1" ht="21"/>
    <row r="114" s="69" customFormat="1" ht="21"/>
    <row r="115" s="69" customFormat="1" ht="21"/>
    <row r="116" s="69" customFormat="1" ht="21"/>
    <row r="117" s="69" customFormat="1" ht="21"/>
    <row r="118" s="69" customFormat="1" ht="21"/>
    <row r="119" s="69" customFormat="1" ht="21"/>
    <row r="120" s="69" customFormat="1" ht="21"/>
    <row r="121" s="69" customFormat="1" ht="21"/>
    <row r="122" s="69" customFormat="1" ht="21"/>
    <row r="123" s="69" customFormat="1" ht="21"/>
    <row r="124" s="69" customFormat="1" ht="21"/>
    <row r="125" s="69" customFormat="1" ht="21"/>
    <row r="126" s="69" customFormat="1" ht="21"/>
    <row r="127" s="69" customFormat="1" ht="21"/>
    <row r="128" s="69" customFormat="1" ht="21"/>
    <row r="129" s="69" customFormat="1" ht="21"/>
    <row r="130" s="69" customFormat="1" ht="21"/>
    <row r="131" s="69" customFormat="1" ht="21"/>
    <row r="132" s="69" customFormat="1" ht="21"/>
    <row r="133" s="69" customFormat="1" ht="21"/>
    <row r="134" s="69" customFormat="1" ht="21"/>
    <row r="135" s="69" customFormat="1" ht="21"/>
    <row r="136" s="69" customFormat="1" ht="21"/>
    <row r="137" s="69" customFormat="1" ht="21"/>
    <row r="138" s="69" customFormat="1" ht="21"/>
    <row r="139" s="69" customFormat="1" ht="21"/>
    <row r="140" s="69" customFormat="1" ht="21"/>
    <row r="141" s="69" customFormat="1" ht="21"/>
    <row r="142" s="69" customFormat="1" ht="21"/>
    <row r="143" s="69" customFormat="1" ht="21"/>
    <row r="144" s="69" customFormat="1" ht="21"/>
    <row r="145" s="69" customFormat="1" ht="21"/>
    <row r="146" s="69" customFormat="1" ht="21"/>
    <row r="147" s="69" customFormat="1" ht="21"/>
    <row r="148" s="69" customFormat="1" ht="21"/>
    <row r="149" s="69" customFormat="1" ht="21"/>
    <row r="150" s="69" customFormat="1" ht="21"/>
    <row r="151" s="69" customFormat="1" ht="21"/>
    <row r="152" s="69" customFormat="1" ht="21"/>
    <row r="153" s="69" customFormat="1" ht="21"/>
    <row r="154" s="69" customFormat="1" ht="21"/>
    <row r="155" s="69" customFormat="1" ht="21"/>
    <row r="156" s="69" customFormat="1" ht="21"/>
    <row r="157" s="69" customFormat="1" ht="21"/>
    <row r="158" s="69" customFormat="1" ht="21"/>
    <row r="159" s="69" customFormat="1" ht="21"/>
    <row r="160" s="69" customFormat="1" ht="21"/>
    <row r="161" s="69" customFormat="1" ht="21"/>
    <row r="162" s="69" customFormat="1" ht="21"/>
    <row r="163" s="69" customFormat="1" ht="21"/>
    <row r="164" s="69" customFormat="1" ht="21"/>
    <row r="165" s="69" customFormat="1" ht="21"/>
    <row r="166" s="69" customFormat="1" ht="21"/>
    <row r="167" s="69" customFormat="1" ht="21"/>
    <row r="168" s="69" customFormat="1" ht="21"/>
    <row r="169" s="69" customFormat="1" ht="21"/>
    <row r="170" s="69" customFormat="1" ht="21"/>
    <row r="171" s="69" customFormat="1" ht="21"/>
    <row r="172" s="69" customFormat="1" ht="21"/>
    <row r="173" s="69" customFormat="1" ht="21"/>
    <row r="174" s="69" customFormat="1" ht="21"/>
    <row r="175" s="69" customFormat="1" ht="21"/>
    <row r="176" s="69" customFormat="1" ht="21"/>
    <row r="177" s="69" customFormat="1" ht="21"/>
    <row r="178" s="69" customFormat="1" ht="21"/>
    <row r="179" s="69" customFormat="1" ht="21"/>
    <row r="180" s="69" customFormat="1" ht="21"/>
    <row r="181" s="69" customFormat="1" ht="21"/>
    <row r="182" s="69" customFormat="1" ht="21"/>
    <row r="183" s="69" customFormat="1" ht="21"/>
    <row r="184" s="69" customFormat="1" ht="21"/>
    <row r="185" s="69" customFormat="1" ht="21"/>
    <row r="186" s="69" customFormat="1" ht="21"/>
    <row r="187" s="69" customFormat="1" ht="21"/>
    <row r="188" s="69" customFormat="1" ht="21"/>
    <row r="189" s="69" customFormat="1" ht="21"/>
    <row r="190" s="69" customFormat="1" ht="21"/>
    <row r="191" s="69" customFormat="1" ht="21"/>
    <row r="192" s="69" customFormat="1" ht="21"/>
    <row r="193" s="69" customFormat="1" ht="21"/>
    <row r="194" s="69" customFormat="1" ht="21"/>
    <row r="195" s="69" customFormat="1" ht="21"/>
    <row r="196" s="69" customFormat="1" ht="21"/>
    <row r="197" s="69" customFormat="1" ht="21"/>
    <row r="198" s="69" customFormat="1" ht="21"/>
    <row r="199" s="69" customFormat="1" ht="21"/>
    <row r="200" s="69" customFormat="1" ht="21"/>
    <row r="201" s="69" customFormat="1" ht="21"/>
    <row r="202" s="69" customFormat="1" ht="21"/>
    <row r="203" s="69" customFormat="1" ht="21"/>
    <row r="204" s="69" customFormat="1" ht="21"/>
    <row r="205" s="69" customFormat="1" ht="21"/>
    <row r="206" s="69" customFormat="1" ht="21"/>
    <row r="207" s="69" customFormat="1" ht="21"/>
    <row r="208" s="69" customFormat="1" ht="21"/>
    <row r="209" s="69" customFormat="1" ht="21"/>
    <row r="210" s="69" customFormat="1" ht="21"/>
    <row r="211" s="69" customFormat="1" ht="21"/>
    <row r="212" s="69" customFormat="1" ht="21"/>
    <row r="213" s="69" customFormat="1" ht="21"/>
    <row r="214" s="69" customFormat="1" ht="21"/>
    <row r="215" s="69" customFormat="1" ht="21"/>
    <row r="216" s="69" customFormat="1" ht="21"/>
    <row r="217" s="69" customFormat="1" ht="21"/>
    <row r="218" s="69" customFormat="1" ht="21"/>
    <row r="219" s="69" customFormat="1" ht="21"/>
    <row r="220" s="69" customFormat="1" ht="21"/>
    <row r="221" s="69" customFormat="1" ht="21"/>
    <row r="222" s="69" customFormat="1" ht="21"/>
    <row r="223" s="69" customFormat="1" ht="21"/>
    <row r="224" s="69" customFormat="1" ht="21"/>
    <row r="225" s="69" customFormat="1" ht="21"/>
    <row r="226" s="69" customFormat="1" ht="21"/>
    <row r="227" s="69" customFormat="1" ht="21"/>
    <row r="228" s="69" customFormat="1" ht="21"/>
    <row r="229" s="69" customFormat="1" ht="21"/>
    <row r="230" s="69" customFormat="1" ht="21"/>
    <row r="231" s="69" customFormat="1" ht="21"/>
    <row r="232" s="69" customFormat="1" ht="21"/>
    <row r="233" s="69" customFormat="1" ht="21"/>
    <row r="234" s="69" customFormat="1" ht="21"/>
    <row r="235" s="69" customFormat="1" ht="21"/>
    <row r="236" s="69" customFormat="1" ht="21"/>
    <row r="237" s="69" customFormat="1" ht="21"/>
    <row r="238" s="69" customFormat="1" ht="21"/>
    <row r="239" s="69" customFormat="1" ht="21"/>
    <row r="240" s="69" customFormat="1" ht="21"/>
    <row r="241" s="69" customFormat="1" ht="21"/>
    <row r="242" s="69" customFormat="1" ht="21"/>
    <row r="243" s="69" customFormat="1" ht="21"/>
    <row r="244" s="69" customFormat="1" ht="21"/>
    <row r="245" s="69" customFormat="1" ht="21"/>
    <row r="246" s="69" customFormat="1" ht="21"/>
    <row r="247" s="69" customFormat="1" ht="21"/>
    <row r="248" s="69" customFormat="1" ht="21"/>
    <row r="249" s="69" customFormat="1" ht="21"/>
    <row r="250" s="69" customFormat="1" ht="21"/>
    <row r="251" s="69" customFormat="1" ht="21"/>
    <row r="252" s="69" customFormat="1" ht="21"/>
    <row r="253" s="69" customFormat="1" ht="21"/>
    <row r="254" s="69" customFormat="1" ht="21"/>
    <row r="255" s="69" customFormat="1" ht="21"/>
    <row r="256" s="69" customFormat="1" ht="21"/>
    <row r="257" s="69" customFormat="1" ht="21"/>
    <row r="258" s="69" customFormat="1" ht="21"/>
    <row r="259" s="69" customFormat="1" ht="21"/>
    <row r="260" s="69" customFormat="1" ht="21"/>
    <row r="261" s="69" customFormat="1" ht="21"/>
    <row r="262" s="69" customFormat="1" ht="21"/>
    <row r="263" s="69" customFormat="1" ht="21"/>
    <row r="264" s="69" customFormat="1" ht="21"/>
    <row r="265" s="69" customFormat="1" ht="21"/>
    <row r="266" s="69" customFormat="1" ht="21"/>
    <row r="267" s="69" customFormat="1" ht="21"/>
    <row r="268" s="69" customFormat="1" ht="21"/>
    <row r="269" s="69" customFormat="1" ht="21"/>
    <row r="270" s="69" customFormat="1" ht="21"/>
    <row r="271" s="69" customFormat="1" ht="21"/>
    <row r="272" s="69" customFormat="1" ht="21"/>
    <row r="273" s="69" customFormat="1" ht="21"/>
    <row r="274" s="69" customFormat="1" ht="21"/>
    <row r="275" s="69" customFormat="1" ht="21"/>
    <row r="276" s="69" customFormat="1" ht="21"/>
    <row r="277" s="69" customFormat="1" ht="21"/>
    <row r="278" s="69" customFormat="1" ht="21"/>
    <row r="279" s="69" customFormat="1" ht="21"/>
    <row r="280" s="69" customFormat="1" ht="21"/>
    <row r="281" s="69" customFormat="1" ht="21"/>
    <row r="282" s="69" customFormat="1" ht="21"/>
    <row r="283" s="69" customFormat="1" ht="21"/>
    <row r="284" s="69" customFormat="1" ht="21"/>
    <row r="285" s="69" customFormat="1" ht="21"/>
    <row r="286" s="69" customFormat="1" ht="21"/>
    <row r="287" s="69" customFormat="1" ht="21"/>
    <row r="288" s="69" customFormat="1" ht="21"/>
    <row r="289" s="69" customFormat="1" ht="21"/>
    <row r="290" s="69" customFormat="1" ht="21"/>
    <row r="291" s="69" customFormat="1" ht="21"/>
    <row r="292" s="69" customFormat="1" ht="21"/>
  </sheetData>
  <sheetProtection/>
  <mergeCells count="20"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U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PageLayoutView="0" workbookViewId="0" topLeftCell="A1">
      <selection activeCell="E4" sqref="E4:E5"/>
    </sheetView>
  </sheetViews>
  <sheetFormatPr defaultColWidth="6.8515625" defaultRowHeight="15"/>
  <cols>
    <col min="1" max="1" width="40.140625" style="69" customWidth="1"/>
    <col min="2" max="2" width="10.421875" style="72" customWidth="1"/>
    <col min="3" max="3" width="8.57421875" style="69" customWidth="1"/>
    <col min="4" max="4" width="9.00390625" style="69" customWidth="1"/>
    <col min="5" max="5" width="12.140625" style="69" customWidth="1"/>
    <col min="6" max="8" width="6.8515625" style="69" customWidth="1"/>
    <col min="9" max="9" width="7.7109375" style="69" customWidth="1"/>
    <col min="10" max="10" width="7.28125" style="69" customWidth="1"/>
    <col min="11" max="11" width="7.140625" style="69" customWidth="1"/>
    <col min="12" max="12" width="6.8515625" style="69" customWidth="1"/>
    <col min="13" max="13" width="7.57421875" style="69" customWidth="1"/>
    <col min="14" max="14" width="8.421875" style="69" customWidth="1"/>
    <col min="15" max="15" width="8.140625" style="69" customWidth="1"/>
    <col min="16" max="16" width="9.8515625" style="69" customWidth="1"/>
    <col min="17" max="17" width="10.421875" style="69" customWidth="1"/>
    <col min="18" max="18" width="11.421875" style="559" customWidth="1"/>
    <col min="19" max="19" width="13.8515625" style="491" customWidth="1"/>
    <col min="20" max="20" width="12.421875" style="560" customWidth="1"/>
    <col min="21" max="21" width="13.8515625" style="560" customWidth="1"/>
    <col min="22" max="22" width="10.421875" style="69" customWidth="1"/>
    <col min="23" max="23" width="6.8515625" style="69" customWidth="1"/>
    <col min="24" max="24" width="8.140625" style="69" customWidth="1"/>
    <col min="25" max="25" width="9.00390625" style="490" customWidth="1"/>
    <col min="26" max="26" width="6.8515625" style="69" customWidth="1"/>
    <col min="27" max="27" width="14.7109375" style="491" customWidth="1"/>
    <col min="28" max="28" width="13.57421875" style="491" customWidth="1"/>
    <col min="29" max="16384" width="6.8515625" style="69" customWidth="1"/>
  </cols>
  <sheetData>
    <row r="1" spans="1:22" ht="23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2" ht="23.25">
      <c r="A2" s="283" t="s">
        <v>537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</row>
    <row r="3" spans="1:21" ht="23.25">
      <c r="A3" s="284" t="s">
        <v>538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28" s="72" customFormat="1" ht="132.75" customHeight="1">
      <c r="A4" s="285" t="s">
        <v>3</v>
      </c>
      <c r="B4" s="287" t="s">
        <v>4</v>
      </c>
      <c r="C4" s="290" t="s">
        <v>5</v>
      </c>
      <c r="D4" s="291"/>
      <c r="E4" s="287" t="s">
        <v>77</v>
      </c>
      <c r="F4" s="290" t="s">
        <v>539</v>
      </c>
      <c r="G4" s="294"/>
      <c r="H4" s="294"/>
      <c r="I4" s="294"/>
      <c r="J4" s="294"/>
      <c r="K4" s="294"/>
      <c r="L4" s="294"/>
      <c r="M4" s="291"/>
      <c r="N4" s="290" t="s">
        <v>7</v>
      </c>
      <c r="O4" s="291"/>
      <c r="P4" s="287" t="s">
        <v>540</v>
      </c>
      <c r="Q4" s="287" t="s">
        <v>8</v>
      </c>
      <c r="R4" s="492" t="s">
        <v>9</v>
      </c>
      <c r="S4" s="493" t="s">
        <v>10</v>
      </c>
      <c r="T4" s="492" t="s">
        <v>11</v>
      </c>
      <c r="U4" s="492" t="s">
        <v>12</v>
      </c>
      <c r="V4" s="287" t="s">
        <v>13</v>
      </c>
      <c r="W4" s="71"/>
      <c r="X4" s="71"/>
      <c r="Y4" s="494"/>
      <c r="AA4" s="495"/>
      <c r="AB4" s="495"/>
    </row>
    <row r="5" spans="1:28" s="72" customFormat="1" ht="28.5" customHeight="1">
      <c r="A5" s="286"/>
      <c r="B5" s="288"/>
      <c r="C5" s="292"/>
      <c r="D5" s="293"/>
      <c r="E5" s="289"/>
      <c r="F5" s="295" t="s">
        <v>14</v>
      </c>
      <c r="G5" s="295"/>
      <c r="H5" s="295" t="s">
        <v>15</v>
      </c>
      <c r="I5" s="295"/>
      <c r="J5" s="295" t="s">
        <v>16</v>
      </c>
      <c r="K5" s="295"/>
      <c r="L5" s="295" t="s">
        <v>17</v>
      </c>
      <c r="M5" s="295"/>
      <c r="N5" s="292"/>
      <c r="O5" s="293"/>
      <c r="P5" s="289"/>
      <c r="Q5" s="288"/>
      <c r="R5" s="496"/>
      <c r="S5" s="497"/>
      <c r="T5" s="496"/>
      <c r="U5" s="496"/>
      <c r="V5" s="288"/>
      <c r="W5" s="71"/>
      <c r="X5" s="71"/>
      <c r="Y5" s="494"/>
      <c r="AA5" s="495"/>
      <c r="AB5" s="495"/>
    </row>
    <row r="6" spans="1:28" s="72" customFormat="1" ht="24" customHeight="1">
      <c r="A6" s="286"/>
      <c r="B6" s="289"/>
      <c r="C6" s="73" t="s">
        <v>18</v>
      </c>
      <c r="D6" s="73" t="s">
        <v>19</v>
      </c>
      <c r="E6" s="74" t="s">
        <v>20</v>
      </c>
      <c r="F6" s="73" t="s">
        <v>18</v>
      </c>
      <c r="G6" s="73" t="s">
        <v>19</v>
      </c>
      <c r="H6" s="73" t="s">
        <v>18</v>
      </c>
      <c r="I6" s="73" t="s">
        <v>19</v>
      </c>
      <c r="J6" s="73" t="s">
        <v>18</v>
      </c>
      <c r="K6" s="73" t="s">
        <v>19</v>
      </c>
      <c r="L6" s="73" t="s">
        <v>18</v>
      </c>
      <c r="M6" s="73" t="s">
        <v>19</v>
      </c>
      <c r="N6" s="73" t="s">
        <v>18</v>
      </c>
      <c r="O6" s="73" t="s">
        <v>19</v>
      </c>
      <c r="P6" s="74" t="s">
        <v>20</v>
      </c>
      <c r="Q6" s="289"/>
      <c r="R6" s="498"/>
      <c r="S6" s="499"/>
      <c r="T6" s="498"/>
      <c r="U6" s="498"/>
      <c r="V6" s="289"/>
      <c r="Y6" s="494"/>
      <c r="AA6" s="495"/>
      <c r="AB6" s="495"/>
    </row>
    <row r="7" spans="1:28" s="72" customFormat="1" ht="49.5" customHeight="1">
      <c r="A7" s="500" t="s">
        <v>541</v>
      </c>
      <c r="B7" s="501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3"/>
      <c r="Y7" s="494"/>
      <c r="AA7" s="495"/>
      <c r="AB7" s="495"/>
    </row>
    <row r="8" spans="1:28" s="79" customFormat="1" ht="26.25" customHeight="1">
      <c r="A8" s="76" t="s">
        <v>542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504"/>
      <c r="S8" s="505"/>
      <c r="T8" s="504"/>
      <c r="U8" s="504"/>
      <c r="V8" s="78"/>
      <c r="Y8" s="506"/>
      <c r="AA8" s="507"/>
      <c r="AB8" s="507"/>
    </row>
    <row r="9" spans="1:28" s="82" customFormat="1" ht="21">
      <c r="A9" s="90" t="s">
        <v>24</v>
      </c>
      <c r="B9" s="122">
        <v>200</v>
      </c>
      <c r="C9" s="86"/>
      <c r="D9" s="86"/>
      <c r="E9" s="86"/>
      <c r="F9" s="508">
        <v>0</v>
      </c>
      <c r="G9" s="508">
        <v>0</v>
      </c>
      <c r="H9" s="508">
        <v>0</v>
      </c>
      <c r="I9" s="508">
        <v>0</v>
      </c>
      <c r="J9" s="508">
        <v>0</v>
      </c>
      <c r="K9" s="508">
        <v>0</v>
      </c>
      <c r="L9" s="508">
        <v>0</v>
      </c>
      <c r="M9" s="508">
        <v>0</v>
      </c>
      <c r="N9" s="508">
        <f>C9+F9+H9+J9+L9</f>
        <v>0</v>
      </c>
      <c r="O9" s="508">
        <f>D9+G9+I9+K9+M9</f>
        <v>0</v>
      </c>
      <c r="P9" s="508">
        <f>N9+O9</f>
        <v>0</v>
      </c>
      <c r="Q9" s="86"/>
      <c r="R9" s="31">
        <v>41250</v>
      </c>
      <c r="S9" s="28">
        <v>0</v>
      </c>
      <c r="T9" s="18">
        <v>0</v>
      </c>
      <c r="U9" s="18">
        <f>S9+T9</f>
        <v>0</v>
      </c>
      <c r="V9" s="509">
        <f>U9*100/R9</f>
        <v>0</v>
      </c>
      <c r="W9" s="510">
        <f>F9+H9+J9+L9</f>
        <v>0</v>
      </c>
      <c r="X9" s="510">
        <f>G9+I9+K9+M9</f>
        <v>0</v>
      </c>
      <c r="Y9" s="511">
        <f>W9+X9</f>
        <v>0</v>
      </c>
      <c r="AA9" s="237"/>
      <c r="AB9" s="237"/>
    </row>
    <row r="10" spans="1:28" s="82" customFormat="1" ht="21">
      <c r="A10" s="21" t="s">
        <v>148</v>
      </c>
      <c r="B10" s="12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31"/>
      <c r="S10" s="28"/>
      <c r="T10" s="18"/>
      <c r="U10" s="18"/>
      <c r="V10" s="86"/>
      <c r="W10" s="510">
        <f aca="true" t="shared" si="0" ref="W10:X18">F10+H10+J10+L10</f>
        <v>0</v>
      </c>
      <c r="X10" s="510">
        <f t="shared" si="0"/>
        <v>0</v>
      </c>
      <c r="Y10" s="511">
        <f aca="true" t="shared" si="1" ref="Y10:Y18">W10+X10</f>
        <v>0</v>
      </c>
      <c r="AA10" s="237"/>
      <c r="AB10" s="237"/>
    </row>
    <row r="11" spans="1:28" s="82" customFormat="1" ht="42">
      <c r="A11" s="85" t="s">
        <v>543</v>
      </c>
      <c r="B11" s="122">
        <v>876</v>
      </c>
      <c r="C11" s="86">
        <v>0</v>
      </c>
      <c r="D11" s="86">
        <v>0</v>
      </c>
      <c r="E11" s="86">
        <f aca="true" t="shared" si="2" ref="E11:E18">C11+D11</f>
        <v>0</v>
      </c>
      <c r="F11" s="508">
        <v>0</v>
      </c>
      <c r="G11" s="508">
        <v>0</v>
      </c>
      <c r="H11" s="508">
        <v>94</v>
      </c>
      <c r="I11" s="508">
        <v>129</v>
      </c>
      <c r="J11" s="508">
        <v>70</v>
      </c>
      <c r="K11" s="508">
        <v>225</v>
      </c>
      <c r="L11" s="508">
        <v>14</v>
      </c>
      <c r="M11" s="508">
        <v>59</v>
      </c>
      <c r="N11" s="508">
        <f aca="true" t="shared" si="3" ref="N11:O13">C11+F11+H11+J11+L11</f>
        <v>178</v>
      </c>
      <c r="O11" s="508">
        <f t="shared" si="3"/>
        <v>413</v>
      </c>
      <c r="P11" s="508">
        <f aca="true" t="shared" si="4" ref="P11:P16">N11+O11</f>
        <v>591</v>
      </c>
      <c r="Q11" s="86"/>
      <c r="R11" s="31">
        <v>405750</v>
      </c>
      <c r="S11" s="28">
        <v>224110</v>
      </c>
      <c r="T11" s="22">
        <v>0</v>
      </c>
      <c r="U11" s="22">
        <f>S11+T11</f>
        <v>224110</v>
      </c>
      <c r="V11" s="509">
        <f>U11*100/R11</f>
        <v>55.23351817621688</v>
      </c>
      <c r="W11" s="510">
        <f>F11+H11+J11+L11</f>
        <v>178</v>
      </c>
      <c r="X11" s="510">
        <f t="shared" si="0"/>
        <v>413</v>
      </c>
      <c r="Y11" s="511">
        <f t="shared" si="1"/>
        <v>591</v>
      </c>
      <c r="AA11" s="237"/>
      <c r="AB11" s="237"/>
    </row>
    <row r="12" spans="1:28" s="82" customFormat="1" ht="42">
      <c r="A12" s="85" t="s">
        <v>544</v>
      </c>
      <c r="B12" s="122">
        <v>100</v>
      </c>
      <c r="C12" s="86">
        <v>0</v>
      </c>
      <c r="D12" s="86">
        <v>0</v>
      </c>
      <c r="E12" s="86">
        <f t="shared" si="2"/>
        <v>0</v>
      </c>
      <c r="F12" s="508">
        <v>0</v>
      </c>
      <c r="G12" s="508">
        <v>0</v>
      </c>
      <c r="H12" s="508">
        <v>5</v>
      </c>
      <c r="I12" s="508">
        <v>6</v>
      </c>
      <c r="J12" s="508">
        <v>1</v>
      </c>
      <c r="K12" s="508">
        <v>8</v>
      </c>
      <c r="L12" s="508">
        <v>1</v>
      </c>
      <c r="M12" s="508">
        <v>3</v>
      </c>
      <c r="N12" s="508">
        <f t="shared" si="3"/>
        <v>7</v>
      </c>
      <c r="O12" s="508">
        <f>D12+G12+I12+K12+M12</f>
        <v>17</v>
      </c>
      <c r="P12" s="508">
        <f t="shared" si="4"/>
        <v>24</v>
      </c>
      <c r="Q12" s="219">
        <f>P12*100/B12</f>
        <v>24</v>
      </c>
      <c r="R12" s="31">
        <v>33000</v>
      </c>
      <c r="S12" s="28">
        <v>10000</v>
      </c>
      <c r="T12" s="22">
        <v>0</v>
      </c>
      <c r="U12" s="22">
        <f>S12+T12</f>
        <v>10000</v>
      </c>
      <c r="V12" s="509">
        <f>U12*100/R12</f>
        <v>30.303030303030305</v>
      </c>
      <c r="W12" s="510">
        <f t="shared" si="0"/>
        <v>7</v>
      </c>
      <c r="X12" s="510">
        <f t="shared" si="0"/>
        <v>17</v>
      </c>
      <c r="Y12" s="511">
        <f t="shared" si="1"/>
        <v>24</v>
      </c>
      <c r="AA12" s="237"/>
      <c r="AB12" s="237"/>
    </row>
    <row r="13" spans="1:28" s="82" customFormat="1" ht="21">
      <c r="A13" s="90" t="s">
        <v>28</v>
      </c>
      <c r="B13" s="122" t="s">
        <v>545</v>
      </c>
      <c r="C13" s="86"/>
      <c r="D13" s="86"/>
      <c r="E13" s="86">
        <f t="shared" si="2"/>
        <v>0</v>
      </c>
      <c r="F13" s="86"/>
      <c r="G13" s="86"/>
      <c r="H13" s="86"/>
      <c r="I13" s="86"/>
      <c r="J13" s="86"/>
      <c r="K13" s="86"/>
      <c r="L13" s="86"/>
      <c r="M13" s="86"/>
      <c r="N13" s="508">
        <f t="shared" si="3"/>
        <v>0</v>
      </c>
      <c r="O13" s="508">
        <f t="shared" si="3"/>
        <v>0</v>
      </c>
      <c r="P13" s="86">
        <f t="shared" si="4"/>
        <v>0</v>
      </c>
      <c r="Q13" s="219" t="s">
        <v>161</v>
      </c>
      <c r="R13" s="31">
        <v>30130</v>
      </c>
      <c r="S13" s="28">
        <v>0</v>
      </c>
      <c r="T13" s="18">
        <v>0</v>
      </c>
      <c r="U13" s="18">
        <f>S13+T13</f>
        <v>0</v>
      </c>
      <c r="V13" s="509">
        <f>U13*100/R13</f>
        <v>0</v>
      </c>
      <c r="W13" s="510">
        <f t="shared" si="0"/>
        <v>0</v>
      </c>
      <c r="X13" s="510">
        <f t="shared" si="0"/>
        <v>0</v>
      </c>
      <c r="Y13" s="511">
        <f t="shared" si="1"/>
        <v>0</v>
      </c>
      <c r="AA13" s="237"/>
      <c r="AB13" s="237"/>
    </row>
    <row r="14" spans="1:28" s="82" customFormat="1" ht="21">
      <c r="A14" s="85" t="s">
        <v>546</v>
      </c>
      <c r="B14" s="122">
        <v>560</v>
      </c>
      <c r="C14" s="86">
        <v>0</v>
      </c>
      <c r="D14" s="86">
        <v>0</v>
      </c>
      <c r="E14" s="86">
        <f>C14+D14</f>
        <v>0</v>
      </c>
      <c r="F14" s="508">
        <v>1</v>
      </c>
      <c r="G14" s="508">
        <v>0</v>
      </c>
      <c r="H14" s="508">
        <v>93</v>
      </c>
      <c r="I14" s="508">
        <v>101</v>
      </c>
      <c r="J14" s="508">
        <v>0</v>
      </c>
      <c r="K14" s="508">
        <v>0</v>
      </c>
      <c r="L14" s="508">
        <v>0</v>
      </c>
      <c r="M14" s="508">
        <v>0</v>
      </c>
      <c r="N14" s="508">
        <f>C14+F14+H14+J14+L14</f>
        <v>94</v>
      </c>
      <c r="O14" s="508">
        <f>D14+G14+I14+K14+M14</f>
        <v>101</v>
      </c>
      <c r="P14" s="508">
        <f>N14+O14</f>
        <v>195</v>
      </c>
      <c r="Q14" s="219">
        <f>P14*100/B14</f>
        <v>34.82142857142857</v>
      </c>
      <c r="R14" s="31"/>
      <c r="S14" s="28"/>
      <c r="T14" s="18"/>
      <c r="U14" s="18" t="s">
        <v>161</v>
      </c>
      <c r="V14" s="509" t="s">
        <v>161</v>
      </c>
      <c r="W14" s="510">
        <f t="shared" si="0"/>
        <v>94</v>
      </c>
      <c r="X14" s="510">
        <f t="shared" si="0"/>
        <v>101</v>
      </c>
      <c r="Y14" s="511">
        <f t="shared" si="1"/>
        <v>195</v>
      </c>
      <c r="AA14" s="237"/>
      <c r="AB14" s="237"/>
    </row>
    <row r="15" spans="1:28" s="82" customFormat="1" ht="21">
      <c r="A15" s="90" t="s">
        <v>29</v>
      </c>
      <c r="B15" s="122"/>
      <c r="C15" s="86"/>
      <c r="D15" s="86"/>
      <c r="E15" s="86">
        <f t="shared" si="2"/>
        <v>0</v>
      </c>
      <c r="F15" s="86"/>
      <c r="G15" s="86"/>
      <c r="H15" s="86"/>
      <c r="I15" s="86"/>
      <c r="J15" s="86"/>
      <c r="K15" s="86"/>
      <c r="L15" s="86"/>
      <c r="M15" s="86"/>
      <c r="N15" s="508" t="s">
        <v>161</v>
      </c>
      <c r="O15" s="508" t="s">
        <v>161</v>
      </c>
      <c r="P15" s="86" t="s">
        <v>161</v>
      </c>
      <c r="Q15" s="219" t="s">
        <v>161</v>
      </c>
      <c r="R15" s="31">
        <v>135000</v>
      </c>
      <c r="S15" s="28">
        <v>63100</v>
      </c>
      <c r="T15" s="22">
        <v>0</v>
      </c>
      <c r="U15" s="22">
        <f>S15+T15</f>
        <v>63100</v>
      </c>
      <c r="V15" s="509">
        <f>U15*100/R15</f>
        <v>46.74074074074074</v>
      </c>
      <c r="W15" s="510">
        <f t="shared" si="0"/>
        <v>0</v>
      </c>
      <c r="X15" s="510">
        <f t="shared" si="0"/>
        <v>0</v>
      </c>
      <c r="Y15" s="511">
        <f t="shared" si="1"/>
        <v>0</v>
      </c>
      <c r="AA15" s="237"/>
      <c r="AB15" s="237"/>
    </row>
    <row r="16" spans="1:28" s="82" customFormat="1" ht="22.5" customHeight="1">
      <c r="A16" s="512" t="s">
        <v>547</v>
      </c>
      <c r="B16" s="122">
        <v>960</v>
      </c>
      <c r="C16" s="86">
        <f>94</f>
        <v>94</v>
      </c>
      <c r="D16" s="86">
        <f>120</f>
        <v>120</v>
      </c>
      <c r="E16" s="86">
        <f t="shared" si="2"/>
        <v>214</v>
      </c>
      <c r="F16" s="508">
        <v>0</v>
      </c>
      <c r="G16" s="508">
        <v>0</v>
      </c>
      <c r="H16" s="508">
        <v>0</v>
      </c>
      <c r="I16" s="508">
        <v>0</v>
      </c>
      <c r="J16" s="508">
        <v>0</v>
      </c>
      <c r="K16" s="508">
        <v>0</v>
      </c>
      <c r="L16" s="508">
        <v>17</v>
      </c>
      <c r="M16" s="508">
        <v>109</v>
      </c>
      <c r="N16" s="508">
        <v>0</v>
      </c>
      <c r="O16" s="508">
        <f aca="true" t="shared" si="5" ref="N16:O22">D16+G16+I16+K16+M16</f>
        <v>229</v>
      </c>
      <c r="P16" s="86">
        <f t="shared" si="4"/>
        <v>229</v>
      </c>
      <c r="Q16" s="219" t="s">
        <v>161</v>
      </c>
      <c r="R16" s="31" t="s">
        <v>161</v>
      </c>
      <c r="S16" s="28"/>
      <c r="T16" s="18"/>
      <c r="U16" s="18"/>
      <c r="V16" s="86"/>
      <c r="W16" s="510">
        <f t="shared" si="0"/>
        <v>17</v>
      </c>
      <c r="X16" s="510">
        <f t="shared" si="0"/>
        <v>109</v>
      </c>
      <c r="Y16" s="511">
        <f t="shared" si="1"/>
        <v>126</v>
      </c>
      <c r="AA16" s="237"/>
      <c r="AB16" s="237"/>
    </row>
    <row r="17" spans="1:28" s="82" customFormat="1" ht="21">
      <c r="A17" s="90" t="s">
        <v>31</v>
      </c>
      <c r="B17" s="122"/>
      <c r="C17" s="86"/>
      <c r="D17" s="86"/>
      <c r="E17" s="86">
        <f t="shared" si="2"/>
        <v>0</v>
      </c>
      <c r="F17" s="86"/>
      <c r="G17" s="86"/>
      <c r="H17" s="86"/>
      <c r="I17" s="86"/>
      <c r="J17" s="86"/>
      <c r="K17" s="86"/>
      <c r="L17" s="86"/>
      <c r="M17" s="86"/>
      <c r="N17" s="508">
        <f t="shared" si="5"/>
        <v>0</v>
      </c>
      <c r="O17" s="508">
        <f t="shared" si="5"/>
        <v>0</v>
      </c>
      <c r="P17" s="86">
        <f>N17+O17</f>
        <v>0</v>
      </c>
      <c r="Q17" s="219" t="s">
        <v>161</v>
      </c>
      <c r="R17" s="31"/>
      <c r="S17" s="28"/>
      <c r="T17" s="18"/>
      <c r="U17" s="18"/>
      <c r="V17" s="86"/>
      <c r="W17" s="510">
        <f t="shared" si="0"/>
        <v>0</v>
      </c>
      <c r="X17" s="510">
        <f t="shared" si="0"/>
        <v>0</v>
      </c>
      <c r="Y17" s="511">
        <f t="shared" si="1"/>
        <v>0</v>
      </c>
      <c r="AA17" s="237"/>
      <c r="AB17" s="237"/>
    </row>
    <row r="18" spans="1:28" s="517" customFormat="1" ht="42">
      <c r="A18" s="85" t="s">
        <v>548</v>
      </c>
      <c r="B18" s="513">
        <v>1600</v>
      </c>
      <c r="C18" s="85">
        <v>0</v>
      </c>
      <c r="D18" s="85">
        <v>0</v>
      </c>
      <c r="E18" s="86">
        <f t="shared" si="2"/>
        <v>0</v>
      </c>
      <c r="F18" s="508">
        <v>0</v>
      </c>
      <c r="G18" s="508">
        <v>0</v>
      </c>
      <c r="H18" s="508">
        <v>0</v>
      </c>
      <c r="I18" s="508">
        <v>0</v>
      </c>
      <c r="J18" s="508">
        <v>0</v>
      </c>
      <c r="K18" s="508">
        <v>0</v>
      </c>
      <c r="L18" s="508">
        <v>0</v>
      </c>
      <c r="M18" s="508">
        <v>0</v>
      </c>
      <c r="N18" s="508">
        <f t="shared" si="5"/>
        <v>0</v>
      </c>
      <c r="O18" s="508">
        <f t="shared" si="5"/>
        <v>0</v>
      </c>
      <c r="P18" s="86">
        <f>N18+O18</f>
        <v>0</v>
      </c>
      <c r="Q18" s="219" t="s">
        <v>161</v>
      </c>
      <c r="R18" s="513">
        <v>60000</v>
      </c>
      <c r="S18" s="514">
        <v>0</v>
      </c>
      <c r="T18" s="515">
        <v>0</v>
      </c>
      <c r="U18" s="515">
        <f>S18+T18</f>
        <v>0</v>
      </c>
      <c r="V18" s="516">
        <f>U18*100/R18</f>
        <v>0</v>
      </c>
      <c r="W18" s="510">
        <f t="shared" si="0"/>
        <v>0</v>
      </c>
      <c r="X18" s="510">
        <f t="shared" si="0"/>
        <v>0</v>
      </c>
      <c r="Y18" s="511">
        <f t="shared" si="1"/>
        <v>0</v>
      </c>
      <c r="AA18" s="518"/>
      <c r="AB18" s="518"/>
    </row>
    <row r="19" spans="1:28" s="517" customFormat="1" ht="21">
      <c r="A19" s="85"/>
      <c r="B19" s="94"/>
      <c r="C19" s="85"/>
      <c r="D19" s="85"/>
      <c r="E19" s="85"/>
      <c r="F19" s="508"/>
      <c r="G19" s="508"/>
      <c r="H19" s="508"/>
      <c r="I19" s="508"/>
      <c r="J19" s="508"/>
      <c r="K19" s="508"/>
      <c r="L19" s="508"/>
      <c r="M19" s="508"/>
      <c r="N19" s="508">
        <f t="shared" si="5"/>
        <v>0</v>
      </c>
      <c r="O19" s="508">
        <f t="shared" si="5"/>
        <v>0</v>
      </c>
      <c r="P19" s="86">
        <f>N19+O19</f>
        <v>0</v>
      </c>
      <c r="Q19" s="219"/>
      <c r="R19" s="513"/>
      <c r="S19" s="514"/>
      <c r="T19" s="515"/>
      <c r="U19" s="515"/>
      <c r="V19" s="85"/>
      <c r="Y19" s="519"/>
      <c r="AA19" s="518"/>
      <c r="AB19" s="518"/>
    </row>
    <row r="20" spans="1:28" s="517" customFormat="1" ht="21">
      <c r="A20" s="85"/>
      <c r="B20" s="94"/>
      <c r="C20" s="85"/>
      <c r="D20" s="85"/>
      <c r="E20" s="85"/>
      <c r="F20" s="508"/>
      <c r="G20" s="508"/>
      <c r="H20" s="508"/>
      <c r="I20" s="508"/>
      <c r="J20" s="508"/>
      <c r="K20" s="508"/>
      <c r="L20" s="508"/>
      <c r="M20" s="508"/>
      <c r="N20" s="508">
        <f t="shared" si="5"/>
        <v>0</v>
      </c>
      <c r="O20" s="508">
        <f t="shared" si="5"/>
        <v>0</v>
      </c>
      <c r="P20" s="86">
        <f>N20+O20</f>
        <v>0</v>
      </c>
      <c r="Q20" s="219"/>
      <c r="R20" s="513"/>
      <c r="S20" s="514"/>
      <c r="T20" s="515"/>
      <c r="U20" s="515"/>
      <c r="V20" s="85"/>
      <c r="Y20" s="519"/>
      <c r="AA20" s="518"/>
      <c r="AB20" s="518"/>
    </row>
    <row r="21" spans="1:28" s="82" customFormat="1" ht="21">
      <c r="A21" s="90" t="s">
        <v>32</v>
      </c>
      <c r="B21" s="12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508">
        <f t="shared" si="5"/>
        <v>0</v>
      </c>
      <c r="O21" s="508">
        <f t="shared" si="5"/>
        <v>0</v>
      </c>
      <c r="P21" s="86">
        <f>N21+O21</f>
        <v>0</v>
      </c>
      <c r="Q21" s="219" t="s">
        <v>161</v>
      </c>
      <c r="R21" s="31"/>
      <c r="S21" s="28"/>
      <c r="T21" s="18"/>
      <c r="U21" s="18"/>
      <c r="V21" s="86"/>
      <c r="Y21" s="490"/>
      <c r="AA21" s="237"/>
      <c r="AB21" s="237"/>
    </row>
    <row r="22" spans="1:28" s="82" customFormat="1" ht="21">
      <c r="A22" s="90" t="s">
        <v>33</v>
      </c>
      <c r="B22" s="122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508">
        <f t="shared" si="5"/>
        <v>0</v>
      </c>
      <c r="O22" s="508">
        <f t="shared" si="5"/>
        <v>0</v>
      </c>
      <c r="P22" s="86">
        <f aca="true" t="shared" si="6" ref="P22:P32">N22+O22</f>
        <v>0</v>
      </c>
      <c r="Q22" s="219" t="s">
        <v>161</v>
      </c>
      <c r="R22" s="31"/>
      <c r="S22" s="28"/>
      <c r="T22" s="18"/>
      <c r="U22" s="18"/>
      <c r="V22" s="86"/>
      <c r="Y22" s="490"/>
      <c r="AA22" s="237"/>
      <c r="AB22" s="237"/>
    </row>
    <row r="23" spans="1:22" ht="42">
      <c r="A23" s="520" t="s">
        <v>35</v>
      </c>
      <c r="B23" s="521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>
        <f aca="true" t="shared" si="7" ref="N23:O32">F23+H23+J23+L23</f>
        <v>0</v>
      </c>
      <c r="O23" s="522">
        <f t="shared" si="7"/>
        <v>0</v>
      </c>
      <c r="P23" s="522">
        <f t="shared" si="6"/>
        <v>0</v>
      </c>
      <c r="Q23" s="219" t="s">
        <v>161</v>
      </c>
      <c r="R23" s="523"/>
      <c r="S23" s="524"/>
      <c r="T23" s="525"/>
      <c r="U23" s="525"/>
      <c r="V23" s="522"/>
    </row>
    <row r="24" spans="1:28" s="82" customFormat="1" ht="21">
      <c r="A24" s="90" t="s">
        <v>36</v>
      </c>
      <c r="B24" s="122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>
        <f t="shared" si="7"/>
        <v>0</v>
      </c>
      <c r="O24" s="86">
        <f t="shared" si="7"/>
        <v>0</v>
      </c>
      <c r="P24" s="86">
        <f t="shared" si="6"/>
        <v>0</v>
      </c>
      <c r="Q24" s="219" t="s">
        <v>161</v>
      </c>
      <c r="R24" s="31"/>
      <c r="S24" s="28"/>
      <c r="T24" s="18"/>
      <c r="U24" s="18"/>
      <c r="V24" s="86"/>
      <c r="Y24" s="490"/>
      <c r="AA24" s="237"/>
      <c r="AB24" s="237"/>
    </row>
    <row r="25" spans="1:28" s="82" customFormat="1" ht="21">
      <c r="A25" s="90" t="s">
        <v>37</v>
      </c>
      <c r="B25" s="12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>
        <f t="shared" si="7"/>
        <v>0</v>
      </c>
      <c r="O25" s="86">
        <f t="shared" si="7"/>
        <v>0</v>
      </c>
      <c r="P25" s="86">
        <f t="shared" si="6"/>
        <v>0</v>
      </c>
      <c r="Q25" s="219" t="s">
        <v>161</v>
      </c>
      <c r="R25" s="31"/>
      <c r="S25" s="28"/>
      <c r="T25" s="18"/>
      <c r="U25" s="18"/>
      <c r="V25" s="86"/>
      <c r="Y25" s="490"/>
      <c r="AA25" s="237"/>
      <c r="AB25" s="237"/>
    </row>
    <row r="26" spans="1:28" s="82" customFormat="1" ht="21">
      <c r="A26" s="90" t="s">
        <v>38</v>
      </c>
      <c r="B26" s="122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>
        <f t="shared" si="7"/>
        <v>0</v>
      </c>
      <c r="O26" s="86">
        <f t="shared" si="7"/>
        <v>0</v>
      </c>
      <c r="P26" s="86">
        <f t="shared" si="6"/>
        <v>0</v>
      </c>
      <c r="Q26" s="219" t="s">
        <v>161</v>
      </c>
      <c r="R26" s="31"/>
      <c r="S26" s="28"/>
      <c r="T26" s="18"/>
      <c r="U26" s="18"/>
      <c r="V26" s="86"/>
      <c r="Y26" s="490"/>
      <c r="AA26" s="237"/>
      <c r="AB26" s="237"/>
    </row>
    <row r="27" spans="1:28" s="82" customFormat="1" ht="21">
      <c r="A27" s="90" t="s">
        <v>39</v>
      </c>
      <c r="B27" s="122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>
        <f t="shared" si="7"/>
        <v>0</v>
      </c>
      <c r="O27" s="86">
        <f t="shared" si="7"/>
        <v>0</v>
      </c>
      <c r="P27" s="86">
        <f t="shared" si="6"/>
        <v>0</v>
      </c>
      <c r="Q27" s="219" t="s">
        <v>161</v>
      </c>
      <c r="R27" s="31"/>
      <c r="S27" s="28"/>
      <c r="T27" s="18"/>
      <c r="U27" s="18"/>
      <c r="V27" s="86"/>
      <c r="Y27" s="490"/>
      <c r="AA27" s="237"/>
      <c r="AB27" s="237"/>
    </row>
    <row r="28" spans="1:22" ht="42">
      <c r="A28" s="92" t="s">
        <v>40</v>
      </c>
      <c r="B28" s="12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526">
        <f t="shared" si="7"/>
        <v>0</v>
      </c>
      <c r="O28" s="526">
        <f t="shared" si="7"/>
        <v>0</v>
      </c>
      <c r="P28" s="526">
        <f t="shared" si="6"/>
        <v>0</v>
      </c>
      <c r="Q28" s="527" t="s">
        <v>161</v>
      </c>
      <c r="R28" s="528"/>
      <c r="S28" s="529"/>
      <c r="T28" s="530"/>
      <c r="U28" s="530"/>
      <c r="V28" s="526"/>
    </row>
    <row r="29" spans="1:28" s="82" customFormat="1" ht="42">
      <c r="A29" s="94" t="s">
        <v>41</v>
      </c>
      <c r="B29" s="122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>
        <f t="shared" si="7"/>
        <v>0</v>
      </c>
      <c r="O29" s="86">
        <f t="shared" si="7"/>
        <v>0</v>
      </c>
      <c r="P29" s="86">
        <f t="shared" si="6"/>
        <v>0</v>
      </c>
      <c r="Q29" s="219" t="s">
        <v>161</v>
      </c>
      <c r="R29" s="31"/>
      <c r="S29" s="28"/>
      <c r="T29" s="18"/>
      <c r="U29" s="18"/>
      <c r="V29" s="86"/>
      <c r="Y29" s="490"/>
      <c r="AA29" s="237"/>
      <c r="AB29" s="237"/>
    </row>
    <row r="30" spans="1:28" s="82" customFormat="1" ht="21">
      <c r="A30" s="90" t="s">
        <v>42</v>
      </c>
      <c r="B30" s="122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>
        <f t="shared" si="7"/>
        <v>0</v>
      </c>
      <c r="O30" s="86">
        <f t="shared" si="7"/>
        <v>0</v>
      </c>
      <c r="P30" s="86">
        <f t="shared" si="6"/>
        <v>0</v>
      </c>
      <c r="Q30" s="219" t="s">
        <v>161</v>
      </c>
      <c r="R30" s="31"/>
      <c r="S30" s="28"/>
      <c r="T30" s="18"/>
      <c r="U30" s="18"/>
      <c r="V30" s="86"/>
      <c r="Y30" s="490"/>
      <c r="AA30" s="237"/>
      <c r="AB30" s="237"/>
    </row>
    <row r="31" spans="1:28" s="82" customFormat="1" ht="21">
      <c r="A31" s="90" t="s">
        <v>43</v>
      </c>
      <c r="B31" s="531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>
        <f t="shared" si="7"/>
        <v>0</v>
      </c>
      <c r="O31" s="86">
        <f t="shared" si="7"/>
        <v>0</v>
      </c>
      <c r="P31" s="86">
        <f t="shared" si="6"/>
        <v>0</v>
      </c>
      <c r="Q31" s="219" t="s">
        <v>161</v>
      </c>
      <c r="R31" s="31"/>
      <c r="S31" s="28"/>
      <c r="T31" s="18"/>
      <c r="U31" s="18"/>
      <c r="V31" s="86"/>
      <c r="Y31" s="490"/>
      <c r="AA31" s="237"/>
      <c r="AB31" s="237"/>
    </row>
    <row r="32" spans="1:28" s="82" customFormat="1" ht="21">
      <c r="A32" s="90" t="s">
        <v>44</v>
      </c>
      <c r="B32" s="122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>
        <f t="shared" si="7"/>
        <v>0</v>
      </c>
      <c r="O32" s="86">
        <f t="shared" si="7"/>
        <v>0</v>
      </c>
      <c r="P32" s="86">
        <f t="shared" si="6"/>
        <v>0</v>
      </c>
      <c r="Q32" s="219" t="s">
        <v>161</v>
      </c>
      <c r="R32" s="31"/>
      <c r="S32" s="28"/>
      <c r="T32" s="18"/>
      <c r="U32" s="18"/>
      <c r="V32" s="86"/>
      <c r="Y32" s="490"/>
      <c r="AA32" s="237"/>
      <c r="AB32" s="237"/>
    </row>
    <row r="33" spans="1:28" s="82" customFormat="1" ht="21">
      <c r="A33" s="94" t="s">
        <v>45</v>
      </c>
      <c r="B33" s="122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>
        <f>F33+H33+J33+L33</f>
        <v>0</v>
      </c>
      <c r="O33" s="86">
        <f>G33+I33+K33+M33</f>
        <v>0</v>
      </c>
      <c r="P33" s="86">
        <f>N33+O33</f>
        <v>0</v>
      </c>
      <c r="Q33" s="219" t="s">
        <v>161</v>
      </c>
      <c r="R33" s="31"/>
      <c r="S33" s="28"/>
      <c r="T33" s="18"/>
      <c r="U33" s="18"/>
      <c r="V33" s="86"/>
      <c r="Y33" s="490"/>
      <c r="AA33" s="237"/>
      <c r="AB33" s="237"/>
    </row>
    <row r="34" spans="1:23" ht="21">
      <c r="A34" s="532" t="s">
        <v>549</v>
      </c>
      <c r="B34" s="533">
        <f>B35+B51</f>
        <v>55300</v>
      </c>
      <c r="C34" s="533">
        <f aca="true" t="shared" si="8" ref="C34:Q34">C35+C51</f>
        <v>12857</v>
      </c>
      <c r="D34" s="533">
        <f t="shared" si="8"/>
        <v>17327</v>
      </c>
      <c r="E34" s="533">
        <f t="shared" si="8"/>
        <v>30184</v>
      </c>
      <c r="F34" s="533">
        <f t="shared" si="8"/>
        <v>714</v>
      </c>
      <c r="G34" s="533">
        <f t="shared" si="8"/>
        <v>729</v>
      </c>
      <c r="H34" s="533">
        <f t="shared" si="8"/>
        <v>1498</v>
      </c>
      <c r="I34" s="533">
        <f t="shared" si="8"/>
        <v>1664</v>
      </c>
      <c r="J34" s="533">
        <f t="shared" si="8"/>
        <v>1039</v>
      </c>
      <c r="K34" s="533">
        <f t="shared" si="8"/>
        <v>904</v>
      </c>
      <c r="L34" s="533">
        <f t="shared" si="8"/>
        <v>443</v>
      </c>
      <c r="M34" s="533">
        <f t="shared" si="8"/>
        <v>450</v>
      </c>
      <c r="N34" s="533">
        <f t="shared" si="8"/>
        <v>16551</v>
      </c>
      <c r="O34" s="533">
        <f t="shared" si="8"/>
        <v>21074</v>
      </c>
      <c r="P34" s="533">
        <f t="shared" si="8"/>
        <v>37625</v>
      </c>
      <c r="Q34" s="533">
        <f t="shared" si="8"/>
        <v>70.38811881188118</v>
      </c>
      <c r="R34" s="523"/>
      <c r="S34" s="524"/>
      <c r="T34" s="522"/>
      <c r="U34" s="522"/>
      <c r="V34" s="522"/>
      <c r="W34" s="69" t="s">
        <v>550</v>
      </c>
    </row>
    <row r="35" spans="1:28" ht="21">
      <c r="A35" s="532" t="s">
        <v>551</v>
      </c>
      <c r="B35" s="533">
        <f>SUM(B36:B49)</f>
        <v>50500</v>
      </c>
      <c r="C35" s="533">
        <f aca="true" t="shared" si="9" ref="C35:M35">SUM(C36:C49)</f>
        <v>12465</v>
      </c>
      <c r="D35" s="533">
        <f t="shared" si="9"/>
        <v>16942</v>
      </c>
      <c r="E35" s="533">
        <f>C35+D35</f>
        <v>29407</v>
      </c>
      <c r="F35" s="533">
        <f>SUM(F36:F49)</f>
        <v>486</v>
      </c>
      <c r="G35" s="533">
        <f t="shared" si="9"/>
        <v>496</v>
      </c>
      <c r="H35" s="533">
        <f t="shared" si="9"/>
        <v>1116</v>
      </c>
      <c r="I35" s="533">
        <f t="shared" si="9"/>
        <v>1228</v>
      </c>
      <c r="J35" s="533">
        <f t="shared" si="9"/>
        <v>1028</v>
      </c>
      <c r="K35" s="533">
        <f t="shared" si="9"/>
        <v>892</v>
      </c>
      <c r="L35" s="533">
        <f t="shared" si="9"/>
        <v>443</v>
      </c>
      <c r="M35" s="533">
        <f t="shared" si="9"/>
        <v>450</v>
      </c>
      <c r="N35" s="533">
        <f>C35+F35+H35+J35+L35</f>
        <v>15538</v>
      </c>
      <c r="O35" s="533">
        <f>D35+G35+I35+K35+M35</f>
        <v>20008</v>
      </c>
      <c r="P35" s="533">
        <f>N35+O35</f>
        <v>35546</v>
      </c>
      <c r="Q35" s="534">
        <f aca="true" t="shared" si="10" ref="Q35:Q49">P35*100/B35</f>
        <v>70.38811881188118</v>
      </c>
      <c r="R35" s="523">
        <v>447440</v>
      </c>
      <c r="S35" s="524">
        <v>0</v>
      </c>
      <c r="T35" s="524">
        <v>227653.04</v>
      </c>
      <c r="U35" s="524">
        <f>S35+T35</f>
        <v>227653.04</v>
      </c>
      <c r="V35" s="535">
        <f>U35*100/R35</f>
        <v>50.879009476130875</v>
      </c>
      <c r="W35" s="536">
        <f>F35+H35+J35+L35</f>
        <v>3073</v>
      </c>
      <c r="X35" s="536">
        <f>G35+I35+K35+M35</f>
        <v>3066</v>
      </c>
      <c r="Y35" s="536">
        <f>W35+X35</f>
        <v>6139</v>
      </c>
      <c r="AA35" s="491">
        <v>3640</v>
      </c>
      <c r="AB35" s="491">
        <v>1656</v>
      </c>
    </row>
    <row r="36" spans="1:28" s="82" customFormat="1" ht="21">
      <c r="A36" s="122" t="s">
        <v>47</v>
      </c>
      <c r="B36" s="31">
        <v>30700</v>
      </c>
      <c r="C36" s="86">
        <f>3044+2938+2934</f>
        <v>8916</v>
      </c>
      <c r="D36" s="86">
        <f>3024+2983+1956</f>
        <v>7963</v>
      </c>
      <c r="E36" s="537">
        <f>C36+D36</f>
        <v>16879</v>
      </c>
      <c r="F36" s="508">
        <v>311</v>
      </c>
      <c r="G36" s="508">
        <v>299</v>
      </c>
      <c r="H36" s="508">
        <v>771</v>
      </c>
      <c r="I36" s="508">
        <v>894</v>
      </c>
      <c r="J36" s="508">
        <v>759</v>
      </c>
      <c r="K36" s="508">
        <v>710</v>
      </c>
      <c r="L36" s="508">
        <v>360</v>
      </c>
      <c r="M36" s="508">
        <v>359</v>
      </c>
      <c r="N36" s="86">
        <f aca="true" t="shared" si="11" ref="N36:O49">F36+H36+J36+L36+C36</f>
        <v>11117</v>
      </c>
      <c r="O36" s="86">
        <f t="shared" si="11"/>
        <v>10225</v>
      </c>
      <c r="P36" s="86">
        <f>N36+O36</f>
        <v>21342</v>
      </c>
      <c r="Q36" s="219">
        <f t="shared" si="10"/>
        <v>69.51791530944625</v>
      </c>
      <c r="R36" s="31"/>
      <c r="S36" s="28"/>
      <c r="T36" s="86"/>
      <c r="U36" s="86"/>
      <c r="V36" s="86"/>
      <c r="W36" s="510">
        <f>F36+H36+J36+L36</f>
        <v>2201</v>
      </c>
      <c r="X36" s="510">
        <f aca="true" t="shared" si="12" ref="W36:X51">G36+I36+K36+M36</f>
        <v>2262</v>
      </c>
      <c r="Y36" s="511">
        <f aca="true" t="shared" si="13" ref="Y36:Y89">W36+X36</f>
        <v>4463</v>
      </c>
      <c r="AA36" s="237">
        <v>304800</v>
      </c>
      <c r="AB36" s="237">
        <v>153600</v>
      </c>
    </row>
    <row r="37" spans="1:28" s="82" customFormat="1" ht="21">
      <c r="A37" s="122" t="s">
        <v>134</v>
      </c>
      <c r="B37" s="31">
        <v>500</v>
      </c>
      <c r="C37" s="86">
        <f>952+53</f>
        <v>1005</v>
      </c>
      <c r="D37" s="86">
        <f>27+89+69</f>
        <v>185</v>
      </c>
      <c r="E37" s="537">
        <f aca="true" t="shared" si="14" ref="E37:E89">C37+D37</f>
        <v>1190</v>
      </c>
      <c r="F37" s="508">
        <v>1</v>
      </c>
      <c r="G37" s="508">
        <v>2</v>
      </c>
      <c r="H37" s="508">
        <v>6</v>
      </c>
      <c r="I37" s="508">
        <v>17</v>
      </c>
      <c r="J37" s="508">
        <v>3</v>
      </c>
      <c r="K37" s="508">
        <v>5</v>
      </c>
      <c r="L37" s="508">
        <v>0</v>
      </c>
      <c r="M37" s="508">
        <v>1</v>
      </c>
      <c r="N37" s="508">
        <f t="shared" si="11"/>
        <v>1015</v>
      </c>
      <c r="O37" s="508">
        <f t="shared" si="11"/>
        <v>210</v>
      </c>
      <c r="P37" s="86">
        <f aca="true" t="shared" si="15" ref="P37:P89">N37+O37</f>
        <v>1225</v>
      </c>
      <c r="Q37" s="219">
        <f t="shared" si="10"/>
        <v>245</v>
      </c>
      <c r="R37" s="31"/>
      <c r="S37" s="28"/>
      <c r="T37" s="86"/>
      <c r="U37" s="86"/>
      <c r="V37" s="86"/>
      <c r="W37" s="510">
        <f t="shared" si="12"/>
        <v>10</v>
      </c>
      <c r="X37" s="510">
        <f t="shared" si="12"/>
        <v>25</v>
      </c>
      <c r="Y37" s="511">
        <f t="shared" si="13"/>
        <v>35</v>
      </c>
      <c r="AA37" s="237">
        <v>6000</v>
      </c>
      <c r="AB37" s="237">
        <v>3000</v>
      </c>
    </row>
    <row r="38" spans="1:28" s="82" customFormat="1" ht="21">
      <c r="A38" s="122" t="s">
        <v>49</v>
      </c>
      <c r="B38" s="122"/>
      <c r="C38" s="86" t="s">
        <v>161</v>
      </c>
      <c r="D38" s="86" t="s">
        <v>161</v>
      </c>
      <c r="E38" s="537" t="s">
        <v>161</v>
      </c>
      <c r="F38" s="508">
        <v>0</v>
      </c>
      <c r="G38" s="508">
        <v>0</v>
      </c>
      <c r="H38" s="508">
        <v>0</v>
      </c>
      <c r="I38" s="508">
        <v>0</v>
      </c>
      <c r="J38" s="508">
        <v>0</v>
      </c>
      <c r="K38" s="508">
        <v>0</v>
      </c>
      <c r="L38" s="508">
        <v>0</v>
      </c>
      <c r="M38" s="508">
        <v>0</v>
      </c>
      <c r="N38" s="508" t="s">
        <v>161</v>
      </c>
      <c r="O38" s="508" t="s">
        <v>161</v>
      </c>
      <c r="P38" s="86" t="s">
        <v>161</v>
      </c>
      <c r="Q38" s="219" t="s">
        <v>161</v>
      </c>
      <c r="R38" s="31"/>
      <c r="S38" s="28"/>
      <c r="T38" s="86"/>
      <c r="U38" s="86"/>
      <c r="V38" s="86"/>
      <c r="W38" s="510">
        <f t="shared" si="12"/>
        <v>0</v>
      </c>
      <c r="X38" s="510">
        <f t="shared" si="12"/>
        <v>0</v>
      </c>
      <c r="Y38" s="511">
        <f t="shared" si="13"/>
        <v>0</v>
      </c>
      <c r="AA38" s="237">
        <v>2500</v>
      </c>
      <c r="AB38" s="237">
        <v>0</v>
      </c>
    </row>
    <row r="39" spans="1:28" s="82" customFormat="1" ht="21">
      <c r="A39" s="86" t="s">
        <v>552</v>
      </c>
      <c r="B39" s="122">
        <v>300</v>
      </c>
      <c r="C39" s="86">
        <v>0</v>
      </c>
      <c r="D39" s="86">
        <v>0</v>
      </c>
      <c r="E39" s="537">
        <f t="shared" si="14"/>
        <v>0</v>
      </c>
      <c r="F39" s="508">
        <v>0</v>
      </c>
      <c r="G39" s="508">
        <v>0</v>
      </c>
      <c r="H39" s="508">
        <v>0</v>
      </c>
      <c r="I39" s="508">
        <v>0</v>
      </c>
      <c r="J39" s="508">
        <v>0</v>
      </c>
      <c r="K39" s="508">
        <v>0</v>
      </c>
      <c r="L39" s="508">
        <v>0</v>
      </c>
      <c r="M39" s="508">
        <v>0</v>
      </c>
      <c r="N39" s="508">
        <f t="shared" si="11"/>
        <v>0</v>
      </c>
      <c r="O39" s="508">
        <f t="shared" si="11"/>
        <v>0</v>
      </c>
      <c r="P39" s="86">
        <f t="shared" si="15"/>
        <v>0</v>
      </c>
      <c r="Q39" s="219">
        <f t="shared" si="10"/>
        <v>0</v>
      </c>
      <c r="R39" s="31"/>
      <c r="S39" s="28"/>
      <c r="T39" s="86"/>
      <c r="U39" s="86"/>
      <c r="V39" s="86"/>
      <c r="W39" s="510">
        <f t="shared" si="12"/>
        <v>0</v>
      </c>
      <c r="X39" s="510">
        <f t="shared" si="12"/>
        <v>0</v>
      </c>
      <c r="Y39" s="511">
        <f t="shared" si="13"/>
        <v>0</v>
      </c>
      <c r="AA39" s="237">
        <v>6000</v>
      </c>
      <c r="AB39" s="237">
        <v>3500</v>
      </c>
    </row>
    <row r="40" spans="1:28" s="82" customFormat="1" ht="21">
      <c r="A40" s="86" t="s">
        <v>553</v>
      </c>
      <c r="B40" s="122">
        <v>500</v>
      </c>
      <c r="C40" s="86">
        <v>0</v>
      </c>
      <c r="D40" s="86">
        <v>0</v>
      </c>
      <c r="E40" s="537">
        <f t="shared" si="14"/>
        <v>0</v>
      </c>
      <c r="F40" s="508">
        <v>0</v>
      </c>
      <c r="G40" s="508">
        <v>0</v>
      </c>
      <c r="H40" s="508">
        <v>0</v>
      </c>
      <c r="I40" s="508">
        <v>0</v>
      </c>
      <c r="J40" s="508">
        <v>0</v>
      </c>
      <c r="K40" s="508">
        <v>0</v>
      </c>
      <c r="L40" s="508">
        <v>0</v>
      </c>
      <c r="M40" s="508">
        <v>0</v>
      </c>
      <c r="N40" s="508">
        <f t="shared" si="11"/>
        <v>0</v>
      </c>
      <c r="O40" s="508">
        <f t="shared" si="11"/>
        <v>0</v>
      </c>
      <c r="P40" s="86">
        <f t="shared" si="15"/>
        <v>0</v>
      </c>
      <c r="Q40" s="219">
        <f t="shared" si="10"/>
        <v>0</v>
      </c>
      <c r="R40" s="31"/>
      <c r="S40" s="28"/>
      <c r="T40" s="86"/>
      <c r="U40" s="86"/>
      <c r="V40" s="86"/>
      <c r="W40" s="510">
        <f t="shared" si="12"/>
        <v>0</v>
      </c>
      <c r="X40" s="510">
        <f t="shared" si="12"/>
        <v>0</v>
      </c>
      <c r="Y40" s="511">
        <f t="shared" si="13"/>
        <v>0</v>
      </c>
      <c r="AA40" s="237">
        <v>5500</v>
      </c>
      <c r="AB40" s="237">
        <v>1620.04</v>
      </c>
    </row>
    <row r="41" spans="1:28" s="82" customFormat="1" ht="42">
      <c r="A41" s="85" t="s">
        <v>554</v>
      </c>
      <c r="B41" s="122">
        <v>2000</v>
      </c>
      <c r="C41" s="86">
        <f>36+55+64</f>
        <v>155</v>
      </c>
      <c r="D41" s="86">
        <f>33+47+76</f>
        <v>156</v>
      </c>
      <c r="E41" s="537">
        <f t="shared" si="14"/>
        <v>311</v>
      </c>
      <c r="F41" s="508">
        <v>25</v>
      </c>
      <c r="G41" s="508">
        <v>30</v>
      </c>
      <c r="H41" s="508">
        <v>27</v>
      </c>
      <c r="I41" s="508">
        <v>22</v>
      </c>
      <c r="J41" s="508">
        <v>32</v>
      </c>
      <c r="K41" s="508">
        <v>14</v>
      </c>
      <c r="L41" s="508">
        <v>11</v>
      </c>
      <c r="M41" s="508">
        <v>9</v>
      </c>
      <c r="N41" s="508">
        <f t="shared" si="11"/>
        <v>250</v>
      </c>
      <c r="O41" s="508">
        <f t="shared" si="11"/>
        <v>231</v>
      </c>
      <c r="P41" s="86">
        <f t="shared" si="15"/>
        <v>481</v>
      </c>
      <c r="Q41" s="219">
        <f t="shared" si="10"/>
        <v>24.05</v>
      </c>
      <c r="R41" s="31"/>
      <c r="S41" s="28"/>
      <c r="T41" s="86"/>
      <c r="U41" s="86"/>
      <c r="V41" s="86"/>
      <c r="W41" s="510">
        <f t="shared" si="12"/>
        <v>95</v>
      </c>
      <c r="X41" s="510">
        <f t="shared" si="12"/>
        <v>75</v>
      </c>
      <c r="Y41" s="511">
        <f t="shared" si="13"/>
        <v>170</v>
      </c>
      <c r="AA41" s="237">
        <v>0</v>
      </c>
      <c r="AB41" s="237">
        <v>0</v>
      </c>
    </row>
    <row r="42" spans="1:28" s="82" customFormat="1" ht="21">
      <c r="A42" s="86" t="s">
        <v>555</v>
      </c>
      <c r="B42" s="122">
        <v>500</v>
      </c>
      <c r="C42" s="86">
        <f>37+37+42</f>
        <v>116</v>
      </c>
      <c r="D42" s="86">
        <f>32+29+35</f>
        <v>96</v>
      </c>
      <c r="E42" s="537">
        <f t="shared" si="14"/>
        <v>212</v>
      </c>
      <c r="F42" s="508">
        <v>8</v>
      </c>
      <c r="G42" s="508">
        <v>9</v>
      </c>
      <c r="H42" s="508">
        <v>12</v>
      </c>
      <c r="I42" s="508">
        <v>10</v>
      </c>
      <c r="J42" s="508">
        <v>11</v>
      </c>
      <c r="K42" s="508">
        <v>9</v>
      </c>
      <c r="L42" s="508">
        <v>4</v>
      </c>
      <c r="M42" s="508">
        <v>7</v>
      </c>
      <c r="N42" s="508">
        <f t="shared" si="11"/>
        <v>151</v>
      </c>
      <c r="O42" s="508">
        <f t="shared" si="11"/>
        <v>131</v>
      </c>
      <c r="P42" s="86">
        <f t="shared" si="15"/>
        <v>282</v>
      </c>
      <c r="Q42" s="219">
        <f t="shared" si="10"/>
        <v>56.4</v>
      </c>
      <c r="R42" s="31"/>
      <c r="S42" s="28"/>
      <c r="T42" s="86"/>
      <c r="U42" s="86"/>
      <c r="V42" s="86"/>
      <c r="W42" s="510">
        <f t="shared" si="12"/>
        <v>35</v>
      </c>
      <c r="X42" s="510">
        <f t="shared" si="12"/>
        <v>35</v>
      </c>
      <c r="Y42" s="511">
        <f t="shared" si="13"/>
        <v>70</v>
      </c>
      <c r="AA42" s="237">
        <v>6000</v>
      </c>
      <c r="AB42" s="237">
        <v>2777</v>
      </c>
    </row>
    <row r="43" spans="1:28" s="82" customFormat="1" ht="21">
      <c r="A43" s="86" t="s">
        <v>556</v>
      </c>
      <c r="B43" s="31">
        <v>2000</v>
      </c>
      <c r="C43" s="86">
        <f>63+47+62</f>
        <v>172</v>
      </c>
      <c r="D43" s="86">
        <f>6442+0+51</f>
        <v>6493</v>
      </c>
      <c r="E43" s="537">
        <f t="shared" si="14"/>
        <v>6665</v>
      </c>
      <c r="F43" s="508">
        <v>15</v>
      </c>
      <c r="G43" s="508">
        <v>11</v>
      </c>
      <c r="H43" s="508">
        <v>18</v>
      </c>
      <c r="I43" s="508">
        <v>21</v>
      </c>
      <c r="J43" s="508">
        <v>40</v>
      </c>
      <c r="K43" s="508">
        <v>25</v>
      </c>
      <c r="L43" s="508">
        <v>11</v>
      </c>
      <c r="M43" s="508">
        <v>14</v>
      </c>
      <c r="N43" s="508">
        <f t="shared" si="11"/>
        <v>256</v>
      </c>
      <c r="O43" s="508">
        <f t="shared" si="11"/>
        <v>6564</v>
      </c>
      <c r="P43" s="86">
        <f t="shared" si="15"/>
        <v>6820</v>
      </c>
      <c r="Q43" s="219">
        <f t="shared" si="10"/>
        <v>341</v>
      </c>
      <c r="R43" s="31"/>
      <c r="S43" s="28"/>
      <c r="T43" s="86"/>
      <c r="U43" s="86"/>
      <c r="V43" s="86"/>
      <c r="W43" s="510">
        <f t="shared" si="12"/>
        <v>84</v>
      </c>
      <c r="X43" s="510">
        <f t="shared" si="12"/>
        <v>71</v>
      </c>
      <c r="Y43" s="511">
        <f t="shared" si="13"/>
        <v>155</v>
      </c>
      <c r="AA43" s="237">
        <v>20000</v>
      </c>
      <c r="AB43" s="237">
        <v>0</v>
      </c>
    </row>
    <row r="44" spans="1:28" s="82" customFormat="1" ht="42">
      <c r="A44" s="85" t="s">
        <v>557</v>
      </c>
      <c r="B44" s="31">
        <v>1000</v>
      </c>
      <c r="C44" s="86">
        <f>91+69+60</f>
        <v>220</v>
      </c>
      <c r="D44" s="86">
        <f>97+69+70</f>
        <v>236</v>
      </c>
      <c r="E44" s="537">
        <f t="shared" si="14"/>
        <v>456</v>
      </c>
      <c r="F44" s="508">
        <v>15</v>
      </c>
      <c r="G44" s="508">
        <v>10</v>
      </c>
      <c r="H44" s="508">
        <v>21</v>
      </c>
      <c r="I44" s="508">
        <v>22</v>
      </c>
      <c r="J44" s="508">
        <v>25</v>
      </c>
      <c r="K44" s="508">
        <v>23</v>
      </c>
      <c r="L44" s="508">
        <v>9</v>
      </c>
      <c r="M44" s="508">
        <v>11</v>
      </c>
      <c r="N44" s="508">
        <f t="shared" si="11"/>
        <v>290</v>
      </c>
      <c r="O44" s="508">
        <f t="shared" si="11"/>
        <v>302</v>
      </c>
      <c r="P44" s="86">
        <f t="shared" si="15"/>
        <v>592</v>
      </c>
      <c r="Q44" s="219">
        <f t="shared" si="10"/>
        <v>59.2</v>
      </c>
      <c r="R44" s="31"/>
      <c r="S44" s="28"/>
      <c r="T44" s="86"/>
      <c r="U44" s="86"/>
      <c r="V44" s="86"/>
      <c r="W44" s="510">
        <f t="shared" si="12"/>
        <v>70</v>
      </c>
      <c r="X44" s="510">
        <f t="shared" si="12"/>
        <v>66</v>
      </c>
      <c r="Y44" s="511">
        <f t="shared" si="13"/>
        <v>136</v>
      </c>
      <c r="AA44" s="237">
        <v>90000</v>
      </c>
      <c r="AB44" s="237">
        <v>60000</v>
      </c>
    </row>
    <row r="45" spans="1:28" s="82" customFormat="1" ht="21">
      <c r="A45" s="86" t="s">
        <v>558</v>
      </c>
      <c r="B45" s="31">
        <v>3000</v>
      </c>
      <c r="C45" s="86">
        <f>192+244+209</f>
        <v>645</v>
      </c>
      <c r="D45" s="86">
        <f>153+227+182</f>
        <v>562</v>
      </c>
      <c r="E45" s="537">
        <f t="shared" si="14"/>
        <v>1207</v>
      </c>
      <c r="F45" s="508">
        <v>16</v>
      </c>
      <c r="G45" s="508">
        <v>19</v>
      </c>
      <c r="H45" s="508">
        <v>119</v>
      </c>
      <c r="I45" s="508">
        <v>102</v>
      </c>
      <c r="J45" s="508">
        <v>65</v>
      </c>
      <c r="K45" s="508">
        <v>30</v>
      </c>
      <c r="L45" s="508">
        <v>7</v>
      </c>
      <c r="M45" s="508">
        <v>0</v>
      </c>
      <c r="N45" s="508">
        <f t="shared" si="11"/>
        <v>852</v>
      </c>
      <c r="O45" s="508">
        <f t="shared" si="11"/>
        <v>713</v>
      </c>
      <c r="P45" s="86">
        <f t="shared" si="15"/>
        <v>1565</v>
      </c>
      <c r="Q45" s="219">
        <f t="shared" si="10"/>
        <v>52.166666666666664</v>
      </c>
      <c r="R45" s="31"/>
      <c r="S45" s="28"/>
      <c r="T45" s="86"/>
      <c r="U45" s="86"/>
      <c r="V45" s="86"/>
      <c r="W45" s="510">
        <f t="shared" si="12"/>
        <v>207</v>
      </c>
      <c r="X45" s="510">
        <f t="shared" si="12"/>
        <v>151</v>
      </c>
      <c r="Y45" s="511">
        <f t="shared" si="13"/>
        <v>358</v>
      </c>
      <c r="AA45" s="237">
        <v>3000</v>
      </c>
      <c r="AB45" s="237">
        <v>1500</v>
      </c>
    </row>
    <row r="46" spans="1:28" s="82" customFormat="1" ht="21">
      <c r="A46" s="86" t="s">
        <v>559</v>
      </c>
      <c r="B46" s="31">
        <v>3000</v>
      </c>
      <c r="C46" s="86">
        <f>88+95+52</f>
        <v>235</v>
      </c>
      <c r="D46" s="86">
        <f>77+82+66</f>
        <v>225</v>
      </c>
      <c r="E46" s="537">
        <f t="shared" si="14"/>
        <v>460</v>
      </c>
      <c r="F46" s="508">
        <v>12</v>
      </c>
      <c r="G46" s="508">
        <v>15</v>
      </c>
      <c r="H46" s="508">
        <v>20</v>
      </c>
      <c r="I46" s="508">
        <v>23</v>
      </c>
      <c r="J46" s="508">
        <v>11</v>
      </c>
      <c r="K46" s="508">
        <v>12</v>
      </c>
      <c r="L46" s="508">
        <v>4</v>
      </c>
      <c r="M46" s="508">
        <v>4</v>
      </c>
      <c r="N46" s="508">
        <f t="shared" si="11"/>
        <v>282</v>
      </c>
      <c r="O46" s="508">
        <f t="shared" si="11"/>
        <v>279</v>
      </c>
      <c r="P46" s="86">
        <f t="shared" si="15"/>
        <v>561</v>
      </c>
      <c r="Q46" s="219">
        <f t="shared" si="10"/>
        <v>18.7</v>
      </c>
      <c r="R46" s="31"/>
      <c r="S46" s="28"/>
      <c r="T46" s="86"/>
      <c r="U46" s="86"/>
      <c r="V46" s="86"/>
      <c r="W46" s="510">
        <f t="shared" si="12"/>
        <v>47</v>
      </c>
      <c r="X46" s="510">
        <f t="shared" si="12"/>
        <v>54</v>
      </c>
      <c r="Y46" s="511">
        <f t="shared" si="13"/>
        <v>101</v>
      </c>
      <c r="AA46" s="538">
        <f>SUM(AA35:AA45)</f>
        <v>447440</v>
      </c>
      <c r="AB46" s="538">
        <f>SUM(AB35:AB45)</f>
        <v>227653.04</v>
      </c>
    </row>
    <row r="47" spans="1:28" s="82" customFormat="1" ht="21">
      <c r="A47" s="86" t="s">
        <v>560</v>
      </c>
      <c r="B47" s="31">
        <v>2000</v>
      </c>
      <c r="C47" s="86">
        <f>54+65+81</f>
        <v>200</v>
      </c>
      <c r="D47" s="86">
        <f>43+54+73</f>
        <v>170</v>
      </c>
      <c r="E47" s="537">
        <f t="shared" si="14"/>
        <v>370</v>
      </c>
      <c r="F47" s="508">
        <v>22</v>
      </c>
      <c r="G47" s="508">
        <v>23</v>
      </c>
      <c r="H47" s="508">
        <v>42</v>
      </c>
      <c r="I47" s="508">
        <v>32</v>
      </c>
      <c r="J47" s="508">
        <v>13</v>
      </c>
      <c r="K47" s="508">
        <v>10</v>
      </c>
      <c r="L47" s="508">
        <v>4</v>
      </c>
      <c r="M47" s="508">
        <v>8</v>
      </c>
      <c r="N47" s="508">
        <f t="shared" si="11"/>
        <v>281</v>
      </c>
      <c r="O47" s="508">
        <f t="shared" si="11"/>
        <v>243</v>
      </c>
      <c r="P47" s="86">
        <f t="shared" si="15"/>
        <v>524</v>
      </c>
      <c r="Q47" s="219">
        <f t="shared" si="10"/>
        <v>26.2</v>
      </c>
      <c r="R47" s="31"/>
      <c r="S47" s="28"/>
      <c r="T47" s="86"/>
      <c r="U47" s="86"/>
      <c r="V47" s="86"/>
      <c r="W47" s="510">
        <f t="shared" si="12"/>
        <v>81</v>
      </c>
      <c r="X47" s="510">
        <f t="shared" si="12"/>
        <v>73</v>
      </c>
      <c r="Y47" s="511">
        <f t="shared" si="13"/>
        <v>154</v>
      </c>
      <c r="AA47" s="237"/>
      <c r="AB47" s="237"/>
    </row>
    <row r="48" spans="1:28" s="82" customFormat="1" ht="21">
      <c r="A48" s="86" t="s">
        <v>561</v>
      </c>
      <c r="B48" s="31">
        <v>1200</v>
      </c>
      <c r="C48" s="86">
        <f>122+85+93</f>
        <v>300</v>
      </c>
      <c r="D48" s="86">
        <f>124+90+69</f>
        <v>283</v>
      </c>
      <c r="E48" s="537">
        <f t="shared" si="14"/>
        <v>583</v>
      </c>
      <c r="F48" s="508">
        <v>40</v>
      </c>
      <c r="G48" s="508">
        <v>52</v>
      </c>
      <c r="H48" s="508">
        <v>35</v>
      </c>
      <c r="I48" s="508">
        <v>43</v>
      </c>
      <c r="J48" s="508">
        <v>29</v>
      </c>
      <c r="K48" s="508">
        <v>26</v>
      </c>
      <c r="L48" s="508">
        <v>11</v>
      </c>
      <c r="M48" s="508">
        <v>17</v>
      </c>
      <c r="N48" s="508">
        <f t="shared" si="11"/>
        <v>415</v>
      </c>
      <c r="O48" s="508">
        <f t="shared" si="11"/>
        <v>421</v>
      </c>
      <c r="P48" s="86">
        <f t="shared" si="15"/>
        <v>836</v>
      </c>
      <c r="Q48" s="219">
        <f t="shared" si="10"/>
        <v>69.66666666666667</v>
      </c>
      <c r="R48" s="31"/>
      <c r="S48" s="28"/>
      <c r="T48" s="86"/>
      <c r="U48" s="86"/>
      <c r="V48" s="86"/>
      <c r="W48" s="510">
        <f t="shared" si="12"/>
        <v>115</v>
      </c>
      <c r="X48" s="510">
        <f t="shared" si="12"/>
        <v>138</v>
      </c>
      <c r="Y48" s="511">
        <f t="shared" si="13"/>
        <v>253</v>
      </c>
      <c r="AA48" s="237"/>
      <c r="AB48" s="237"/>
    </row>
    <row r="49" spans="1:28" s="82" customFormat="1" ht="42">
      <c r="A49" s="85" t="s">
        <v>562</v>
      </c>
      <c r="B49" s="31">
        <v>3800</v>
      </c>
      <c r="C49" s="86">
        <f>198+170+133</f>
        <v>501</v>
      </c>
      <c r="D49" s="86">
        <f>222+218+133</f>
        <v>573</v>
      </c>
      <c r="E49" s="537">
        <f t="shared" si="14"/>
        <v>1074</v>
      </c>
      <c r="F49" s="508">
        <v>21</v>
      </c>
      <c r="G49" s="508">
        <v>26</v>
      </c>
      <c r="H49" s="508">
        <v>45</v>
      </c>
      <c r="I49" s="508">
        <v>42</v>
      </c>
      <c r="J49" s="508">
        <v>40</v>
      </c>
      <c r="K49" s="508">
        <v>28</v>
      </c>
      <c r="L49" s="508">
        <v>22</v>
      </c>
      <c r="M49" s="508">
        <v>20</v>
      </c>
      <c r="N49" s="508">
        <f t="shared" si="11"/>
        <v>629</v>
      </c>
      <c r="O49" s="508">
        <f t="shared" si="11"/>
        <v>689</v>
      </c>
      <c r="P49" s="86">
        <f t="shared" si="15"/>
        <v>1318</v>
      </c>
      <c r="Q49" s="219">
        <f t="shared" si="10"/>
        <v>34.68421052631579</v>
      </c>
      <c r="R49" s="31"/>
      <c r="S49" s="28"/>
      <c r="T49" s="86"/>
      <c r="U49" s="86"/>
      <c r="V49" s="86"/>
      <c r="W49" s="510">
        <f t="shared" si="12"/>
        <v>128</v>
      </c>
      <c r="X49" s="510">
        <f t="shared" si="12"/>
        <v>116</v>
      </c>
      <c r="Y49" s="511">
        <f t="shared" si="13"/>
        <v>244</v>
      </c>
      <c r="AA49" s="237"/>
      <c r="AB49" s="237"/>
    </row>
    <row r="50" spans="1:28" s="82" customFormat="1" ht="21">
      <c r="A50" s="122" t="s">
        <v>53</v>
      </c>
      <c r="B50" s="122"/>
      <c r="C50" s="86"/>
      <c r="D50" s="86"/>
      <c r="E50" s="86">
        <f t="shared" si="14"/>
        <v>0</v>
      </c>
      <c r="F50" s="86"/>
      <c r="G50" s="86"/>
      <c r="H50" s="86"/>
      <c r="I50" s="86"/>
      <c r="J50" s="86"/>
      <c r="K50" s="86"/>
      <c r="L50" s="86"/>
      <c r="M50" s="86"/>
      <c r="N50" s="86">
        <f>F50+H50+J50+L50</f>
        <v>0</v>
      </c>
      <c r="O50" s="86">
        <f>G50+I50+K50+M50</f>
        <v>0</v>
      </c>
      <c r="P50" s="86">
        <f t="shared" si="15"/>
        <v>0</v>
      </c>
      <c r="Q50" s="219" t="s">
        <v>161</v>
      </c>
      <c r="R50" s="31"/>
      <c r="S50" s="28"/>
      <c r="T50" s="18"/>
      <c r="U50" s="18"/>
      <c r="V50" s="86"/>
      <c r="W50" s="510">
        <f t="shared" si="12"/>
        <v>0</v>
      </c>
      <c r="X50" s="510">
        <f t="shared" si="12"/>
        <v>0</v>
      </c>
      <c r="Y50" s="511">
        <f t="shared" si="13"/>
        <v>0</v>
      </c>
      <c r="AA50" s="237"/>
      <c r="AB50" s="237"/>
    </row>
    <row r="51" spans="1:28" s="547" customFormat="1" ht="42">
      <c r="A51" s="539" t="s">
        <v>563</v>
      </c>
      <c r="B51" s="540">
        <v>4800</v>
      </c>
      <c r="C51" s="541">
        <f>SUM(C52:C60)</f>
        <v>392</v>
      </c>
      <c r="D51" s="541">
        <f>SUM(D52:D60)</f>
        <v>385</v>
      </c>
      <c r="E51" s="541">
        <f t="shared" si="14"/>
        <v>777</v>
      </c>
      <c r="F51" s="542">
        <f>F52+F54+F55+F56+F57+F58+F59+F60</f>
        <v>228</v>
      </c>
      <c r="G51" s="542">
        <f aca="true" t="shared" si="16" ref="G51:M51">G52+G54+G55+G56+G57+G58+G59+G60</f>
        <v>233</v>
      </c>
      <c r="H51" s="542">
        <f t="shared" si="16"/>
        <v>382</v>
      </c>
      <c r="I51" s="542">
        <f t="shared" si="16"/>
        <v>436</v>
      </c>
      <c r="J51" s="542">
        <f t="shared" si="16"/>
        <v>11</v>
      </c>
      <c r="K51" s="542">
        <f t="shared" si="16"/>
        <v>12</v>
      </c>
      <c r="L51" s="542">
        <f t="shared" si="16"/>
        <v>0</v>
      </c>
      <c r="M51" s="542">
        <f t="shared" si="16"/>
        <v>0</v>
      </c>
      <c r="N51" s="542">
        <f>C51+F51+H51+J51+L51</f>
        <v>1013</v>
      </c>
      <c r="O51" s="542">
        <f>D51+G51+I51+K51+M51</f>
        <v>1066</v>
      </c>
      <c r="P51" s="542">
        <f>N51+O51</f>
        <v>2079</v>
      </c>
      <c r="Q51" s="543">
        <v>0</v>
      </c>
      <c r="R51" s="540">
        <v>36000</v>
      </c>
      <c r="S51" s="544">
        <v>0</v>
      </c>
      <c r="T51" s="545">
        <v>10950</v>
      </c>
      <c r="U51" s="545">
        <f>S51+T51</f>
        <v>10950</v>
      </c>
      <c r="V51" s="546">
        <f>U51*100/R51</f>
        <v>30.416666666666668</v>
      </c>
      <c r="W51" s="510">
        <f t="shared" si="12"/>
        <v>621</v>
      </c>
      <c r="X51" s="510">
        <f t="shared" si="12"/>
        <v>681</v>
      </c>
      <c r="Y51" s="511">
        <f t="shared" si="13"/>
        <v>1302</v>
      </c>
      <c r="AA51" s="548"/>
      <c r="AB51" s="548"/>
    </row>
    <row r="52" spans="1:28" s="82" customFormat="1" ht="21">
      <c r="A52" s="86" t="s">
        <v>564</v>
      </c>
      <c r="B52" s="122"/>
      <c r="C52" s="86">
        <v>0</v>
      </c>
      <c r="D52" s="86">
        <v>0</v>
      </c>
      <c r="E52" s="86">
        <f t="shared" si="14"/>
        <v>0</v>
      </c>
      <c r="F52" s="508">
        <v>0</v>
      </c>
      <c r="G52" s="508">
        <v>0</v>
      </c>
      <c r="H52" s="508">
        <v>38</v>
      </c>
      <c r="I52" s="508">
        <v>52</v>
      </c>
      <c r="J52" s="508">
        <v>0</v>
      </c>
      <c r="K52" s="508">
        <v>0</v>
      </c>
      <c r="L52" s="508">
        <v>0</v>
      </c>
      <c r="M52" s="508">
        <v>0</v>
      </c>
      <c r="N52" s="508">
        <f>F52+H52+J52+L52+C52</f>
        <v>38</v>
      </c>
      <c r="O52" s="508">
        <f aca="true" t="shared" si="17" ref="O52:O60">G52+I52+K52+M52+D52</f>
        <v>52</v>
      </c>
      <c r="P52" s="86">
        <f t="shared" si="15"/>
        <v>90</v>
      </c>
      <c r="Q52" s="219" t="s">
        <v>161</v>
      </c>
      <c r="R52" s="31"/>
      <c r="S52" s="28"/>
      <c r="T52" s="18"/>
      <c r="U52" s="18"/>
      <c r="V52" s="86"/>
      <c r="W52" s="510">
        <f aca="true" t="shared" si="18" ref="W52:X67">F52+H52+J52+L52</f>
        <v>38</v>
      </c>
      <c r="X52" s="510">
        <f t="shared" si="18"/>
        <v>52</v>
      </c>
      <c r="Y52" s="511">
        <f t="shared" si="13"/>
        <v>90</v>
      </c>
      <c r="AA52" s="237"/>
      <c r="AB52" s="237"/>
    </row>
    <row r="53" spans="1:28" s="82" customFormat="1" ht="21">
      <c r="A53" s="86" t="s">
        <v>565</v>
      </c>
      <c r="B53" s="122"/>
      <c r="C53" s="86">
        <v>0</v>
      </c>
      <c r="D53" s="86">
        <v>0</v>
      </c>
      <c r="E53" s="86">
        <f>C53+D53</f>
        <v>0</v>
      </c>
      <c r="F53" s="508">
        <v>0</v>
      </c>
      <c r="G53" s="508">
        <v>0</v>
      </c>
      <c r="H53" s="508">
        <v>39</v>
      </c>
      <c r="I53" s="508">
        <v>26</v>
      </c>
      <c r="J53" s="508">
        <v>0</v>
      </c>
      <c r="K53" s="508">
        <v>0</v>
      </c>
      <c r="L53" s="508">
        <v>0</v>
      </c>
      <c r="M53" s="508">
        <v>0</v>
      </c>
      <c r="N53" s="508">
        <f>F53+H53+J53+L53+C53</f>
        <v>39</v>
      </c>
      <c r="O53" s="508">
        <f>G53+I53+K53+M53+D53</f>
        <v>26</v>
      </c>
      <c r="P53" s="86">
        <f>N53+O53</f>
        <v>65</v>
      </c>
      <c r="Q53" s="219" t="s">
        <v>161</v>
      </c>
      <c r="R53" s="31"/>
      <c r="S53" s="28"/>
      <c r="T53" s="18"/>
      <c r="U53" s="18"/>
      <c r="V53" s="86"/>
      <c r="W53" s="510">
        <f t="shared" si="18"/>
        <v>39</v>
      </c>
      <c r="X53" s="510">
        <f t="shared" si="18"/>
        <v>26</v>
      </c>
      <c r="Y53" s="511">
        <f t="shared" si="13"/>
        <v>65</v>
      </c>
      <c r="AA53" s="237"/>
      <c r="AB53" s="237"/>
    </row>
    <row r="54" spans="1:28" s="82" customFormat="1" ht="42">
      <c r="A54" s="85" t="s">
        <v>566</v>
      </c>
      <c r="B54" s="122"/>
      <c r="C54" s="86">
        <v>0</v>
      </c>
      <c r="D54" s="86">
        <v>0</v>
      </c>
      <c r="E54" s="86">
        <f t="shared" si="14"/>
        <v>0</v>
      </c>
      <c r="F54" s="508">
        <v>0</v>
      </c>
      <c r="G54" s="508">
        <v>0</v>
      </c>
      <c r="H54" s="508">
        <v>0</v>
      </c>
      <c r="I54" s="508">
        <v>0</v>
      </c>
      <c r="J54" s="508">
        <v>0</v>
      </c>
      <c r="K54" s="508">
        <v>0</v>
      </c>
      <c r="L54" s="508">
        <v>0</v>
      </c>
      <c r="M54" s="508">
        <v>0</v>
      </c>
      <c r="N54" s="508">
        <f aca="true" t="shared" si="19" ref="N54:N59">F54+H54+J54+L54+C54</f>
        <v>0</v>
      </c>
      <c r="O54" s="508">
        <f t="shared" si="17"/>
        <v>0</v>
      </c>
      <c r="P54" s="86">
        <f t="shared" si="15"/>
        <v>0</v>
      </c>
      <c r="Q54" s="219" t="s">
        <v>161</v>
      </c>
      <c r="R54" s="31"/>
      <c r="S54" s="28"/>
      <c r="T54" s="18"/>
      <c r="U54" s="18"/>
      <c r="V54" s="86"/>
      <c r="W54" s="510">
        <f t="shared" si="18"/>
        <v>0</v>
      </c>
      <c r="X54" s="510">
        <f t="shared" si="18"/>
        <v>0</v>
      </c>
      <c r="Y54" s="511">
        <f t="shared" si="13"/>
        <v>0</v>
      </c>
      <c r="AA54" s="237"/>
      <c r="AB54" s="237"/>
    </row>
    <row r="55" spans="1:28" s="82" customFormat="1" ht="42">
      <c r="A55" s="85" t="s">
        <v>567</v>
      </c>
      <c r="B55" s="122"/>
      <c r="C55" s="86">
        <f>111</f>
        <v>111</v>
      </c>
      <c r="D55" s="86">
        <f>105</f>
        <v>105</v>
      </c>
      <c r="E55" s="86">
        <f t="shared" si="14"/>
        <v>216</v>
      </c>
      <c r="F55" s="508">
        <v>0</v>
      </c>
      <c r="G55" s="508">
        <v>0</v>
      </c>
      <c r="H55" s="508">
        <v>65</v>
      </c>
      <c r="I55" s="508">
        <v>70</v>
      </c>
      <c r="J55" s="508">
        <v>0</v>
      </c>
      <c r="K55" s="508">
        <v>0</v>
      </c>
      <c r="L55" s="508">
        <v>0</v>
      </c>
      <c r="M55" s="508">
        <v>0</v>
      </c>
      <c r="N55" s="508">
        <f t="shared" si="19"/>
        <v>176</v>
      </c>
      <c r="O55" s="508">
        <f t="shared" si="17"/>
        <v>175</v>
      </c>
      <c r="P55" s="86">
        <f t="shared" si="15"/>
        <v>351</v>
      </c>
      <c r="Q55" s="219" t="s">
        <v>161</v>
      </c>
      <c r="R55" s="31"/>
      <c r="S55" s="28"/>
      <c r="T55" s="18"/>
      <c r="U55" s="18"/>
      <c r="V55" s="86"/>
      <c r="W55" s="510">
        <f t="shared" si="18"/>
        <v>65</v>
      </c>
      <c r="X55" s="510">
        <f t="shared" si="18"/>
        <v>70</v>
      </c>
      <c r="Y55" s="511">
        <f t="shared" si="13"/>
        <v>135</v>
      </c>
      <c r="AA55" s="237"/>
      <c r="AB55" s="237"/>
    </row>
    <row r="56" spans="1:28" s="82" customFormat="1" ht="42">
      <c r="A56" s="85" t="s">
        <v>568</v>
      </c>
      <c r="B56" s="122"/>
      <c r="C56" s="86">
        <f>187</f>
        <v>187</v>
      </c>
      <c r="D56" s="86">
        <f>194</f>
        <v>194</v>
      </c>
      <c r="E56" s="86">
        <f t="shared" si="14"/>
        <v>381</v>
      </c>
      <c r="F56" s="508">
        <v>0</v>
      </c>
      <c r="G56" s="508">
        <v>0</v>
      </c>
      <c r="H56" s="508">
        <v>56</v>
      </c>
      <c r="I56" s="508">
        <v>55</v>
      </c>
      <c r="J56" s="508">
        <v>10</v>
      </c>
      <c r="K56" s="508">
        <v>9</v>
      </c>
      <c r="L56" s="508">
        <v>0</v>
      </c>
      <c r="M56" s="508">
        <v>0</v>
      </c>
      <c r="N56" s="508">
        <f t="shared" si="19"/>
        <v>253</v>
      </c>
      <c r="O56" s="508">
        <f t="shared" si="17"/>
        <v>258</v>
      </c>
      <c r="P56" s="86">
        <f t="shared" si="15"/>
        <v>511</v>
      </c>
      <c r="Q56" s="219" t="s">
        <v>161</v>
      </c>
      <c r="R56" s="31"/>
      <c r="S56" s="28"/>
      <c r="T56" s="18"/>
      <c r="U56" s="18"/>
      <c r="V56" s="86"/>
      <c r="W56" s="510">
        <f t="shared" si="18"/>
        <v>66</v>
      </c>
      <c r="X56" s="510">
        <f t="shared" si="18"/>
        <v>64</v>
      </c>
      <c r="Y56" s="511">
        <f t="shared" si="13"/>
        <v>130</v>
      </c>
      <c r="AA56" s="237"/>
      <c r="AB56" s="237"/>
    </row>
    <row r="57" spans="1:28" s="82" customFormat="1" ht="21">
      <c r="A57" s="86" t="s">
        <v>569</v>
      </c>
      <c r="B57" s="122"/>
      <c r="C57" s="86">
        <f>48</f>
        <v>48</v>
      </c>
      <c r="D57" s="86">
        <f>42</f>
        <v>42</v>
      </c>
      <c r="E57" s="86">
        <f t="shared" si="14"/>
        <v>90</v>
      </c>
      <c r="F57" s="508">
        <v>0</v>
      </c>
      <c r="G57" s="508">
        <v>0</v>
      </c>
      <c r="H57" s="508">
        <v>24</v>
      </c>
      <c r="I57" s="508">
        <v>39</v>
      </c>
      <c r="J57" s="508">
        <v>0</v>
      </c>
      <c r="K57" s="508">
        <v>0</v>
      </c>
      <c r="L57" s="508">
        <v>0</v>
      </c>
      <c r="M57" s="508">
        <v>0</v>
      </c>
      <c r="N57" s="508">
        <f t="shared" si="19"/>
        <v>72</v>
      </c>
      <c r="O57" s="508">
        <f t="shared" si="17"/>
        <v>81</v>
      </c>
      <c r="P57" s="86">
        <f t="shared" si="15"/>
        <v>153</v>
      </c>
      <c r="Q57" s="219" t="s">
        <v>161</v>
      </c>
      <c r="R57" s="31"/>
      <c r="S57" s="28"/>
      <c r="T57" s="18"/>
      <c r="U57" s="18"/>
      <c r="V57" s="86"/>
      <c r="W57" s="510">
        <f t="shared" si="18"/>
        <v>24</v>
      </c>
      <c r="X57" s="510">
        <f t="shared" si="18"/>
        <v>39</v>
      </c>
      <c r="Y57" s="511">
        <f t="shared" si="13"/>
        <v>63</v>
      </c>
      <c r="AA57" s="237"/>
      <c r="AB57" s="237"/>
    </row>
    <row r="58" spans="1:28" s="82" customFormat="1" ht="42">
      <c r="A58" s="85" t="s">
        <v>570</v>
      </c>
      <c r="B58" s="122"/>
      <c r="C58" s="86">
        <f>46</f>
        <v>46</v>
      </c>
      <c r="D58" s="86">
        <f>44</f>
        <v>44</v>
      </c>
      <c r="E58" s="86">
        <f t="shared" si="14"/>
        <v>90</v>
      </c>
      <c r="F58" s="508">
        <v>0</v>
      </c>
      <c r="G58" s="508">
        <v>0</v>
      </c>
      <c r="H58" s="508">
        <v>51</v>
      </c>
      <c r="I58" s="508">
        <v>49</v>
      </c>
      <c r="J58" s="508">
        <v>0</v>
      </c>
      <c r="K58" s="508">
        <v>0</v>
      </c>
      <c r="L58" s="508">
        <v>0</v>
      </c>
      <c r="M58" s="508">
        <v>0</v>
      </c>
      <c r="N58" s="508">
        <f t="shared" si="19"/>
        <v>97</v>
      </c>
      <c r="O58" s="508">
        <f t="shared" si="17"/>
        <v>93</v>
      </c>
      <c r="P58" s="86">
        <f t="shared" si="15"/>
        <v>190</v>
      </c>
      <c r="Q58" s="219" t="s">
        <v>161</v>
      </c>
      <c r="R58" s="31"/>
      <c r="S58" s="28"/>
      <c r="T58" s="18"/>
      <c r="U58" s="18"/>
      <c r="V58" s="86"/>
      <c r="W58" s="510">
        <f t="shared" si="18"/>
        <v>51</v>
      </c>
      <c r="X58" s="510">
        <f t="shared" si="18"/>
        <v>49</v>
      </c>
      <c r="Y58" s="511">
        <f t="shared" si="13"/>
        <v>100</v>
      </c>
      <c r="AA58" s="237"/>
      <c r="AB58" s="237"/>
    </row>
    <row r="59" spans="1:28" s="82" customFormat="1" ht="21">
      <c r="A59" s="86" t="s">
        <v>571</v>
      </c>
      <c r="B59" s="122"/>
      <c r="C59" s="86">
        <v>0</v>
      </c>
      <c r="D59" s="86">
        <v>0</v>
      </c>
      <c r="E59" s="86">
        <f t="shared" si="14"/>
        <v>0</v>
      </c>
      <c r="F59" s="508">
        <v>35</v>
      </c>
      <c r="G59" s="508">
        <v>20</v>
      </c>
      <c r="H59" s="508">
        <v>31</v>
      </c>
      <c r="I59" s="508">
        <v>34</v>
      </c>
      <c r="J59" s="508">
        <v>0</v>
      </c>
      <c r="K59" s="508">
        <v>0</v>
      </c>
      <c r="L59" s="508">
        <v>0</v>
      </c>
      <c r="M59" s="508">
        <v>0</v>
      </c>
      <c r="N59" s="508">
        <f t="shared" si="19"/>
        <v>66</v>
      </c>
      <c r="O59" s="508">
        <f t="shared" si="17"/>
        <v>54</v>
      </c>
      <c r="P59" s="86">
        <f t="shared" si="15"/>
        <v>120</v>
      </c>
      <c r="Q59" s="219" t="s">
        <v>161</v>
      </c>
      <c r="R59" s="31"/>
      <c r="S59" s="28"/>
      <c r="T59" s="18"/>
      <c r="U59" s="18"/>
      <c r="V59" s="86"/>
      <c r="W59" s="510">
        <f t="shared" si="18"/>
        <v>66</v>
      </c>
      <c r="X59" s="510">
        <f t="shared" si="18"/>
        <v>54</v>
      </c>
      <c r="Y59" s="511">
        <f t="shared" si="13"/>
        <v>120</v>
      </c>
      <c r="AA59" s="237"/>
      <c r="AB59" s="237"/>
    </row>
    <row r="60" spans="1:28" s="82" customFormat="1" ht="21">
      <c r="A60" s="86" t="s">
        <v>572</v>
      </c>
      <c r="B60" s="122"/>
      <c r="C60" s="86">
        <v>0</v>
      </c>
      <c r="D60" s="86">
        <v>0</v>
      </c>
      <c r="E60" s="86">
        <f t="shared" si="14"/>
        <v>0</v>
      </c>
      <c r="F60" s="508">
        <v>193</v>
      </c>
      <c r="G60" s="508">
        <v>213</v>
      </c>
      <c r="H60" s="508">
        <v>117</v>
      </c>
      <c r="I60" s="508">
        <v>137</v>
      </c>
      <c r="J60" s="508">
        <v>1</v>
      </c>
      <c r="K60" s="508">
        <v>3</v>
      </c>
      <c r="L60" s="508">
        <v>0</v>
      </c>
      <c r="M60" s="508">
        <v>0</v>
      </c>
      <c r="N60" s="508">
        <f>F60+H60+J60+L60+C60</f>
        <v>311</v>
      </c>
      <c r="O60" s="508">
        <f t="shared" si="17"/>
        <v>353</v>
      </c>
      <c r="P60" s="86">
        <f t="shared" si="15"/>
        <v>664</v>
      </c>
      <c r="Q60" s="219" t="s">
        <v>161</v>
      </c>
      <c r="R60" s="31"/>
      <c r="S60" s="28"/>
      <c r="T60" s="18"/>
      <c r="U60" s="18"/>
      <c r="V60" s="86"/>
      <c r="W60" s="510">
        <f t="shared" si="18"/>
        <v>311</v>
      </c>
      <c r="X60" s="510">
        <f t="shared" si="18"/>
        <v>353</v>
      </c>
      <c r="Y60" s="511">
        <f t="shared" si="13"/>
        <v>664</v>
      </c>
      <c r="AA60" s="237"/>
      <c r="AB60" s="237"/>
    </row>
    <row r="61" spans="1:25" ht="84">
      <c r="A61" s="520" t="s">
        <v>573</v>
      </c>
      <c r="B61" s="521"/>
      <c r="C61" s="522"/>
      <c r="D61" s="522"/>
      <c r="E61" s="522">
        <f t="shared" si="14"/>
        <v>0</v>
      </c>
      <c r="F61" s="522"/>
      <c r="G61" s="522"/>
      <c r="H61" s="522"/>
      <c r="I61" s="522"/>
      <c r="J61" s="522"/>
      <c r="K61" s="522"/>
      <c r="L61" s="522"/>
      <c r="M61" s="522"/>
      <c r="N61" s="522">
        <f>F61+H61+J61+L61</f>
        <v>0</v>
      </c>
      <c r="O61" s="522">
        <f>G61+I61+K61+M61</f>
        <v>0</v>
      </c>
      <c r="P61" s="522">
        <f t="shared" si="15"/>
        <v>0</v>
      </c>
      <c r="Q61" s="534" t="s">
        <v>161</v>
      </c>
      <c r="R61" s="523"/>
      <c r="S61" s="524"/>
      <c r="T61" s="525"/>
      <c r="U61" s="525"/>
      <c r="V61" s="522"/>
      <c r="W61" s="510">
        <f t="shared" si="18"/>
        <v>0</v>
      </c>
      <c r="X61" s="510">
        <f t="shared" si="18"/>
        <v>0</v>
      </c>
      <c r="Y61" s="511">
        <f t="shared" si="13"/>
        <v>0</v>
      </c>
    </row>
    <row r="62" spans="1:28" s="82" customFormat="1" ht="21">
      <c r="A62" s="122" t="s">
        <v>61</v>
      </c>
      <c r="B62" s="122"/>
      <c r="C62" s="86"/>
      <c r="D62" s="86"/>
      <c r="E62" s="86">
        <f t="shared" si="14"/>
        <v>0</v>
      </c>
      <c r="F62" s="86"/>
      <c r="G62" s="86"/>
      <c r="H62" s="86"/>
      <c r="I62" s="86"/>
      <c r="J62" s="86"/>
      <c r="K62" s="86"/>
      <c r="L62" s="86"/>
      <c r="M62" s="86"/>
      <c r="N62" s="86">
        <f>F62+H62+J62+L62</f>
        <v>0</v>
      </c>
      <c r="O62" s="86">
        <f>G62+I62+K62+M62</f>
        <v>0</v>
      </c>
      <c r="P62" s="86">
        <f t="shared" si="15"/>
        <v>0</v>
      </c>
      <c r="Q62" s="219" t="s">
        <v>161</v>
      </c>
      <c r="R62" s="31"/>
      <c r="S62" s="28"/>
      <c r="T62" s="18"/>
      <c r="U62" s="18"/>
      <c r="V62" s="86"/>
      <c r="W62" s="510">
        <f t="shared" si="18"/>
        <v>0</v>
      </c>
      <c r="X62" s="510">
        <f t="shared" si="18"/>
        <v>0</v>
      </c>
      <c r="Y62" s="511">
        <f t="shared" si="13"/>
        <v>0</v>
      </c>
      <c r="AA62" s="237"/>
      <c r="AB62" s="237"/>
    </row>
    <row r="63" spans="1:28" s="82" customFormat="1" ht="21">
      <c r="A63" s="122" t="s">
        <v>62</v>
      </c>
      <c r="B63" s="122"/>
      <c r="C63" s="86"/>
      <c r="D63" s="86"/>
      <c r="E63" s="86">
        <f t="shared" si="14"/>
        <v>0</v>
      </c>
      <c r="F63" s="86"/>
      <c r="G63" s="86"/>
      <c r="H63" s="86"/>
      <c r="I63" s="86"/>
      <c r="J63" s="86"/>
      <c r="K63" s="86"/>
      <c r="L63" s="86"/>
      <c r="M63" s="86"/>
      <c r="N63" s="86">
        <f>F63+H63+J63+L63</f>
        <v>0</v>
      </c>
      <c r="O63" s="86">
        <f>G63+I63+K63+M63</f>
        <v>0</v>
      </c>
      <c r="P63" s="86">
        <f t="shared" si="15"/>
        <v>0</v>
      </c>
      <c r="Q63" s="219" t="s">
        <v>161</v>
      </c>
      <c r="R63" s="31">
        <v>250160</v>
      </c>
      <c r="S63" s="28">
        <v>0</v>
      </c>
      <c r="T63" s="18">
        <v>0</v>
      </c>
      <c r="U63" s="22">
        <f>S63+T63</f>
        <v>0</v>
      </c>
      <c r="V63" s="509">
        <f>U63*100/R63</f>
        <v>0</v>
      </c>
      <c r="W63" s="510">
        <f t="shared" si="18"/>
        <v>0</v>
      </c>
      <c r="X63" s="510">
        <f t="shared" si="18"/>
        <v>0</v>
      </c>
      <c r="Y63" s="511">
        <f t="shared" si="13"/>
        <v>0</v>
      </c>
      <c r="AA63" s="237"/>
      <c r="AB63" s="237"/>
    </row>
    <row r="64" spans="1:28" s="82" customFormat="1" ht="21">
      <c r="A64" s="122" t="s">
        <v>63</v>
      </c>
      <c r="B64" s="122">
        <v>1226</v>
      </c>
      <c r="C64" s="86"/>
      <c r="D64" s="86"/>
      <c r="E64" s="86">
        <f t="shared" si="14"/>
        <v>0</v>
      </c>
      <c r="F64" s="86"/>
      <c r="G64" s="86"/>
      <c r="H64" s="86"/>
      <c r="I64" s="86"/>
      <c r="J64" s="86"/>
      <c r="K64" s="86"/>
      <c r="L64" s="86"/>
      <c r="M64" s="86"/>
      <c r="N64" s="86">
        <f>F64+H64+J64+L64</f>
        <v>0</v>
      </c>
      <c r="O64" s="86">
        <f>G64+I64+K64+M64</f>
        <v>0</v>
      </c>
      <c r="P64" s="86">
        <f t="shared" si="15"/>
        <v>0</v>
      </c>
      <c r="Q64" s="219" t="s">
        <v>161</v>
      </c>
      <c r="R64" s="31">
        <v>312020</v>
      </c>
      <c r="S64" s="28">
        <v>0</v>
      </c>
      <c r="T64" s="22">
        <v>88723</v>
      </c>
      <c r="U64" s="22">
        <f>S64+T64</f>
        <v>88723</v>
      </c>
      <c r="V64" s="509">
        <f>U64*100/R64</f>
        <v>28.435036215627203</v>
      </c>
      <c r="W64" s="510">
        <f t="shared" si="18"/>
        <v>0</v>
      </c>
      <c r="X64" s="510">
        <f t="shared" si="18"/>
        <v>0</v>
      </c>
      <c r="Y64" s="511">
        <f t="shared" si="13"/>
        <v>0</v>
      </c>
      <c r="AA64" s="237">
        <v>269488</v>
      </c>
      <c r="AB64" s="237">
        <v>145413.81</v>
      </c>
    </row>
    <row r="65" spans="1:25" ht="21">
      <c r="A65" s="88" t="s">
        <v>574</v>
      </c>
      <c r="B65" s="120">
        <v>0</v>
      </c>
      <c r="C65" s="89">
        <v>0</v>
      </c>
      <c r="D65" s="89">
        <v>0</v>
      </c>
      <c r="E65" s="86">
        <f t="shared" si="14"/>
        <v>0</v>
      </c>
      <c r="F65" s="508">
        <v>0</v>
      </c>
      <c r="G65" s="508">
        <v>0</v>
      </c>
      <c r="H65" s="508">
        <v>0</v>
      </c>
      <c r="I65" s="508">
        <v>0</v>
      </c>
      <c r="J65" s="508">
        <v>0</v>
      </c>
      <c r="K65" s="508">
        <v>0</v>
      </c>
      <c r="L65" s="508">
        <v>0</v>
      </c>
      <c r="M65" s="508">
        <v>0</v>
      </c>
      <c r="N65" s="508">
        <f>F65+H65+J65+L65+C65</f>
        <v>0</v>
      </c>
      <c r="O65" s="508">
        <f>G65+I65+K65+M65+D65</f>
        <v>0</v>
      </c>
      <c r="P65" s="86">
        <f t="shared" si="15"/>
        <v>0</v>
      </c>
      <c r="Q65" s="219" t="s">
        <v>161</v>
      </c>
      <c r="R65" s="50">
        <v>0</v>
      </c>
      <c r="S65" s="549"/>
      <c r="T65" s="54"/>
      <c r="U65" s="54"/>
      <c r="V65" s="89"/>
      <c r="W65" s="510">
        <f t="shared" si="18"/>
        <v>0</v>
      </c>
      <c r="X65" s="510">
        <f t="shared" si="18"/>
        <v>0</v>
      </c>
      <c r="Y65" s="511">
        <f t="shared" si="13"/>
        <v>0</v>
      </c>
    </row>
    <row r="66" spans="1:28" ht="21">
      <c r="A66" s="88" t="s">
        <v>575</v>
      </c>
      <c r="B66" s="120">
        <v>0</v>
      </c>
      <c r="C66" s="89"/>
      <c r="D66" s="89"/>
      <c r="E66" s="86">
        <f t="shared" si="14"/>
        <v>0</v>
      </c>
      <c r="F66" s="508">
        <v>0</v>
      </c>
      <c r="G66" s="508">
        <v>0</v>
      </c>
      <c r="H66" s="508">
        <v>0</v>
      </c>
      <c r="I66" s="508">
        <v>0</v>
      </c>
      <c r="J66" s="508">
        <v>0</v>
      </c>
      <c r="K66" s="508">
        <v>0</v>
      </c>
      <c r="L66" s="508">
        <v>0</v>
      </c>
      <c r="M66" s="508">
        <v>0</v>
      </c>
      <c r="N66" s="86">
        <f>F66+H66+J66+L66</f>
        <v>0</v>
      </c>
      <c r="O66" s="86">
        <f>G66+I66+K66+M66</f>
        <v>0</v>
      </c>
      <c r="P66" s="86">
        <f t="shared" si="15"/>
        <v>0</v>
      </c>
      <c r="Q66" s="219" t="s">
        <v>161</v>
      </c>
      <c r="R66" s="50">
        <v>0</v>
      </c>
      <c r="S66" s="549"/>
      <c r="T66" s="54"/>
      <c r="U66" s="54"/>
      <c r="V66" s="89"/>
      <c r="W66" s="510">
        <f t="shared" si="18"/>
        <v>0</v>
      </c>
      <c r="X66" s="510">
        <f t="shared" si="18"/>
        <v>0</v>
      </c>
      <c r="Y66" s="511">
        <f t="shared" si="13"/>
        <v>0</v>
      </c>
      <c r="AB66" s="550">
        <f>AB64-S64</f>
        <v>145413.81</v>
      </c>
    </row>
    <row r="67" spans="1:25" ht="21">
      <c r="A67" s="88" t="s">
        <v>576</v>
      </c>
      <c r="B67" s="120">
        <v>0</v>
      </c>
      <c r="C67" s="89">
        <v>128</v>
      </c>
      <c r="D67" s="89">
        <v>100</v>
      </c>
      <c r="E67" s="86">
        <f t="shared" si="14"/>
        <v>228</v>
      </c>
      <c r="F67" s="508">
        <v>0</v>
      </c>
      <c r="G67" s="508">
        <v>0</v>
      </c>
      <c r="H67" s="508">
        <v>0</v>
      </c>
      <c r="I67" s="508">
        <v>0</v>
      </c>
      <c r="J67" s="508">
        <v>0</v>
      </c>
      <c r="K67" s="508">
        <v>0</v>
      </c>
      <c r="L67" s="508">
        <v>0</v>
      </c>
      <c r="M67" s="508">
        <v>0</v>
      </c>
      <c r="N67" s="508">
        <f aca="true" t="shared" si="20" ref="N67:O71">F67+H67+J67+L67+C67</f>
        <v>128</v>
      </c>
      <c r="O67" s="508">
        <f t="shared" si="20"/>
        <v>100</v>
      </c>
      <c r="P67" s="86">
        <f t="shared" si="15"/>
        <v>228</v>
      </c>
      <c r="Q67" s="219" t="s">
        <v>161</v>
      </c>
      <c r="R67" s="50">
        <v>0</v>
      </c>
      <c r="S67" s="549"/>
      <c r="T67" s="54"/>
      <c r="U67" s="54"/>
      <c r="V67" s="89"/>
      <c r="W67" s="510">
        <f t="shared" si="18"/>
        <v>0</v>
      </c>
      <c r="X67" s="510">
        <f t="shared" si="18"/>
        <v>0</v>
      </c>
      <c r="Y67" s="511">
        <f t="shared" si="13"/>
        <v>0</v>
      </c>
    </row>
    <row r="68" spans="1:25" ht="21">
      <c r="A68" s="88" t="s">
        <v>577</v>
      </c>
      <c r="B68" s="120">
        <v>0</v>
      </c>
      <c r="C68" s="89">
        <v>0</v>
      </c>
      <c r="D68" s="89">
        <v>0</v>
      </c>
      <c r="E68" s="86">
        <f t="shared" si="14"/>
        <v>0</v>
      </c>
      <c r="F68" s="508">
        <v>0</v>
      </c>
      <c r="G68" s="508">
        <v>0</v>
      </c>
      <c r="H68" s="508">
        <v>0</v>
      </c>
      <c r="I68" s="508">
        <v>0</v>
      </c>
      <c r="J68" s="508">
        <v>0</v>
      </c>
      <c r="K68" s="508">
        <v>0</v>
      </c>
      <c r="L68" s="508">
        <v>0</v>
      </c>
      <c r="M68" s="508">
        <v>0</v>
      </c>
      <c r="N68" s="508">
        <f t="shared" si="20"/>
        <v>0</v>
      </c>
      <c r="O68" s="508">
        <f t="shared" si="20"/>
        <v>0</v>
      </c>
      <c r="P68" s="86">
        <f>N68+O68</f>
        <v>0</v>
      </c>
      <c r="Q68" s="219" t="s">
        <v>161</v>
      </c>
      <c r="R68" s="50">
        <v>0</v>
      </c>
      <c r="S68" s="549"/>
      <c r="T68" s="54"/>
      <c r="U68" s="54"/>
      <c r="V68" s="89"/>
      <c r="W68" s="510">
        <f aca="true" t="shared" si="21" ref="W68:X83">F68+H68+J68+L68</f>
        <v>0</v>
      </c>
      <c r="X68" s="510">
        <f t="shared" si="21"/>
        <v>0</v>
      </c>
      <c r="Y68" s="511">
        <f t="shared" si="13"/>
        <v>0</v>
      </c>
    </row>
    <row r="69" spans="1:25" ht="21">
      <c r="A69" s="88" t="s">
        <v>578</v>
      </c>
      <c r="B69" s="120">
        <v>0</v>
      </c>
      <c r="C69" s="89">
        <v>0</v>
      </c>
      <c r="D69" s="89">
        <v>0</v>
      </c>
      <c r="E69" s="86">
        <f>C69+D69</f>
        <v>0</v>
      </c>
      <c r="F69" s="508">
        <v>0</v>
      </c>
      <c r="G69" s="508">
        <v>0</v>
      </c>
      <c r="H69" s="508">
        <v>54</v>
      </c>
      <c r="I69" s="508">
        <v>29</v>
      </c>
      <c r="J69" s="508">
        <v>0</v>
      </c>
      <c r="K69" s="508">
        <v>1</v>
      </c>
      <c r="L69" s="508">
        <v>0</v>
      </c>
      <c r="M69" s="508">
        <v>0</v>
      </c>
      <c r="N69" s="508">
        <f t="shared" si="20"/>
        <v>54</v>
      </c>
      <c r="O69" s="508">
        <f t="shared" si="20"/>
        <v>30</v>
      </c>
      <c r="P69" s="86">
        <f>N69+O69</f>
        <v>84</v>
      </c>
      <c r="Q69" s="219" t="s">
        <v>161</v>
      </c>
      <c r="R69" s="50">
        <v>0</v>
      </c>
      <c r="S69" s="549"/>
      <c r="T69" s="54"/>
      <c r="U69" s="54"/>
      <c r="V69" s="89"/>
      <c r="W69" s="510">
        <f>F69+H69+J69+L69</f>
        <v>54</v>
      </c>
      <c r="X69" s="510">
        <f>G69+I69+K69+M69</f>
        <v>30</v>
      </c>
      <c r="Y69" s="511">
        <f>W69+X69</f>
        <v>84</v>
      </c>
    </row>
    <row r="70" spans="1:25" ht="21">
      <c r="A70" s="88" t="s">
        <v>579</v>
      </c>
      <c r="B70" s="120">
        <v>0</v>
      </c>
      <c r="C70" s="89">
        <v>0</v>
      </c>
      <c r="D70" s="89">
        <v>0</v>
      </c>
      <c r="E70" s="86" t="s">
        <v>161</v>
      </c>
      <c r="F70" s="508">
        <v>0</v>
      </c>
      <c r="G70" s="508">
        <v>0</v>
      </c>
      <c r="H70" s="508">
        <v>0</v>
      </c>
      <c r="I70" s="508">
        <v>0</v>
      </c>
      <c r="J70" s="508">
        <v>0</v>
      </c>
      <c r="K70" s="508">
        <v>0</v>
      </c>
      <c r="L70" s="508">
        <v>0</v>
      </c>
      <c r="M70" s="508">
        <v>0</v>
      </c>
      <c r="N70" s="508">
        <f>F70+H70+J70+L70+C70</f>
        <v>0</v>
      </c>
      <c r="O70" s="508">
        <f>G70+I70+K70+M70+D70</f>
        <v>0</v>
      </c>
      <c r="P70" s="86">
        <f>N70+O70</f>
        <v>0</v>
      </c>
      <c r="Q70" s="219" t="s">
        <v>161</v>
      </c>
      <c r="R70" s="50">
        <v>0</v>
      </c>
      <c r="S70" s="549"/>
      <c r="T70" s="54"/>
      <c r="U70" s="54"/>
      <c r="V70" s="89"/>
      <c r="W70" s="510">
        <f>F70+H70+J70+L70</f>
        <v>0</v>
      </c>
      <c r="X70" s="510">
        <f>G70+I70+K70+M70</f>
        <v>0</v>
      </c>
      <c r="Y70" s="511">
        <f>W70+X70</f>
        <v>0</v>
      </c>
    </row>
    <row r="71" spans="1:25" ht="21">
      <c r="A71" s="88" t="s">
        <v>580</v>
      </c>
      <c r="B71" s="120">
        <v>0</v>
      </c>
      <c r="C71" s="89">
        <v>0</v>
      </c>
      <c r="D71" s="89">
        <v>0</v>
      </c>
      <c r="E71" s="86" t="s">
        <v>161</v>
      </c>
      <c r="F71" s="508">
        <v>0</v>
      </c>
      <c r="G71" s="508">
        <v>0</v>
      </c>
      <c r="H71" s="508">
        <v>0</v>
      </c>
      <c r="I71" s="508">
        <v>0</v>
      </c>
      <c r="J71" s="508">
        <v>0</v>
      </c>
      <c r="K71" s="508">
        <v>0</v>
      </c>
      <c r="L71" s="508">
        <v>0</v>
      </c>
      <c r="M71" s="508">
        <v>0</v>
      </c>
      <c r="N71" s="508">
        <f t="shared" si="20"/>
        <v>0</v>
      </c>
      <c r="O71" s="508">
        <f t="shared" si="20"/>
        <v>0</v>
      </c>
      <c r="P71" s="86">
        <f>N71+O71</f>
        <v>0</v>
      </c>
      <c r="Q71" s="219" t="s">
        <v>161</v>
      </c>
      <c r="R71" s="50">
        <v>0</v>
      </c>
      <c r="S71" s="549"/>
      <c r="T71" s="54"/>
      <c r="U71" s="54"/>
      <c r="V71" s="89"/>
      <c r="W71" s="510">
        <f t="shared" si="21"/>
        <v>0</v>
      </c>
      <c r="X71" s="510">
        <f t="shared" si="21"/>
        <v>0</v>
      </c>
      <c r="Y71" s="511">
        <f t="shared" si="13"/>
        <v>0</v>
      </c>
    </row>
    <row r="72" spans="1:25" ht="21">
      <c r="A72" s="88" t="s">
        <v>581</v>
      </c>
      <c r="B72" s="120">
        <v>0</v>
      </c>
      <c r="C72" s="89"/>
      <c r="D72" s="89"/>
      <c r="E72" s="86">
        <f>C72+D72</f>
        <v>0</v>
      </c>
      <c r="F72" s="508">
        <v>0</v>
      </c>
      <c r="G72" s="508">
        <v>0</v>
      </c>
      <c r="H72" s="508">
        <v>0</v>
      </c>
      <c r="I72" s="508">
        <v>0</v>
      </c>
      <c r="J72" s="508">
        <v>0</v>
      </c>
      <c r="K72" s="508">
        <v>0</v>
      </c>
      <c r="L72" s="508">
        <v>0</v>
      </c>
      <c r="M72" s="508">
        <v>0</v>
      </c>
      <c r="N72" s="86">
        <f>F72+H72+J72+L72</f>
        <v>0</v>
      </c>
      <c r="O72" s="86">
        <f>G72+I72+K72+M72</f>
        <v>0</v>
      </c>
      <c r="P72" s="86">
        <f>N72+O72</f>
        <v>0</v>
      </c>
      <c r="Q72" s="219" t="s">
        <v>161</v>
      </c>
      <c r="R72" s="50">
        <v>0</v>
      </c>
      <c r="S72" s="549"/>
      <c r="T72" s="54"/>
      <c r="U72" s="54"/>
      <c r="V72" s="89"/>
      <c r="W72" s="510">
        <f t="shared" si="21"/>
        <v>0</v>
      </c>
      <c r="X72" s="510">
        <f t="shared" si="21"/>
        <v>0</v>
      </c>
      <c r="Y72" s="511">
        <f t="shared" si="13"/>
        <v>0</v>
      </c>
    </row>
    <row r="73" spans="1:25" ht="42">
      <c r="A73" s="88" t="s">
        <v>582</v>
      </c>
      <c r="B73" s="120">
        <v>18</v>
      </c>
      <c r="C73" s="89"/>
      <c r="D73" s="89"/>
      <c r="E73" s="86">
        <f t="shared" si="14"/>
        <v>0</v>
      </c>
      <c r="F73" s="508">
        <v>0</v>
      </c>
      <c r="G73" s="508">
        <v>0</v>
      </c>
      <c r="H73" s="508">
        <v>0</v>
      </c>
      <c r="I73" s="508">
        <v>0</v>
      </c>
      <c r="J73" s="508">
        <v>0</v>
      </c>
      <c r="K73" s="508">
        <v>0</v>
      </c>
      <c r="L73" s="508">
        <v>0</v>
      </c>
      <c r="M73" s="508">
        <v>0</v>
      </c>
      <c r="N73" s="86">
        <f>F73+H73+J73+L73</f>
        <v>0</v>
      </c>
      <c r="O73" s="86">
        <f>G73+I73+K73+M73</f>
        <v>0</v>
      </c>
      <c r="P73" s="86">
        <f t="shared" si="15"/>
        <v>0</v>
      </c>
      <c r="Q73" s="219" t="s">
        <v>161</v>
      </c>
      <c r="R73" s="50">
        <v>0</v>
      </c>
      <c r="S73" s="549"/>
      <c r="T73" s="54"/>
      <c r="U73" s="54"/>
      <c r="V73" s="89"/>
      <c r="W73" s="510">
        <f t="shared" si="21"/>
        <v>0</v>
      </c>
      <c r="X73" s="510">
        <f t="shared" si="21"/>
        <v>0</v>
      </c>
      <c r="Y73" s="511">
        <f t="shared" si="13"/>
        <v>0</v>
      </c>
    </row>
    <row r="74" spans="1:28" s="82" customFormat="1" ht="21">
      <c r="A74" s="122" t="s">
        <v>66</v>
      </c>
      <c r="B74" s="366">
        <v>2000</v>
      </c>
      <c r="C74" s="122">
        <v>0</v>
      </c>
      <c r="D74" s="122">
        <v>0</v>
      </c>
      <c r="E74" s="86">
        <f t="shared" si="14"/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f>C74+F74+H74+J74+L74</f>
        <v>0</v>
      </c>
      <c r="O74" s="122">
        <f>D74+G74+I74+K74+M74</f>
        <v>0</v>
      </c>
      <c r="P74" s="122">
        <f t="shared" si="15"/>
        <v>0</v>
      </c>
      <c r="Q74" s="551">
        <f>P74*100/B74</f>
        <v>0</v>
      </c>
      <c r="R74" s="552">
        <f>867798+195000</f>
        <v>1062798</v>
      </c>
      <c r="S74" s="553">
        <v>0</v>
      </c>
      <c r="T74" s="554">
        <v>346100.11</v>
      </c>
      <c r="U74" s="554">
        <f>S74+T74</f>
        <v>346100.11</v>
      </c>
      <c r="V74" s="555">
        <f>U74*100/R74</f>
        <v>32.564994476843204</v>
      </c>
      <c r="W74" s="510">
        <f t="shared" si="21"/>
        <v>0</v>
      </c>
      <c r="X74" s="510">
        <f t="shared" si="21"/>
        <v>0</v>
      </c>
      <c r="Y74" s="511">
        <f t="shared" si="13"/>
        <v>0</v>
      </c>
      <c r="AA74" s="237">
        <v>867798</v>
      </c>
      <c r="AB74" s="237">
        <v>0</v>
      </c>
    </row>
    <row r="75" spans="1:28" s="547" customFormat="1" ht="21">
      <c r="A75" s="541" t="s">
        <v>67</v>
      </c>
      <c r="B75" s="556"/>
      <c r="C75" s="541">
        <f>C76+C77</f>
        <v>19</v>
      </c>
      <c r="D75" s="541">
        <f>D76+D77</f>
        <v>25</v>
      </c>
      <c r="E75" s="541">
        <f t="shared" si="14"/>
        <v>44</v>
      </c>
      <c r="F75" s="557">
        <f>F76+F77</f>
        <v>0</v>
      </c>
      <c r="G75" s="557">
        <f aca="true" t="shared" si="22" ref="G75:M75">G76+G77</f>
        <v>0</v>
      </c>
      <c r="H75" s="557">
        <f t="shared" si="22"/>
        <v>0</v>
      </c>
      <c r="I75" s="557">
        <f t="shared" si="22"/>
        <v>0</v>
      </c>
      <c r="J75" s="557">
        <f t="shared" si="22"/>
        <v>0</v>
      </c>
      <c r="K75" s="557">
        <f t="shared" si="22"/>
        <v>0</v>
      </c>
      <c r="L75" s="557">
        <f t="shared" si="22"/>
        <v>0</v>
      </c>
      <c r="M75" s="557">
        <f t="shared" si="22"/>
        <v>0</v>
      </c>
      <c r="N75" s="556">
        <f aca="true" t="shared" si="23" ref="N75:O90">C75+F75+H75+J75+L75</f>
        <v>19</v>
      </c>
      <c r="O75" s="556">
        <f t="shared" si="23"/>
        <v>25</v>
      </c>
      <c r="P75" s="556">
        <f t="shared" si="15"/>
        <v>44</v>
      </c>
      <c r="Q75" s="543" t="s">
        <v>161</v>
      </c>
      <c r="R75" s="540"/>
      <c r="S75" s="544"/>
      <c r="T75" s="545"/>
      <c r="U75" s="545"/>
      <c r="V75" s="541"/>
      <c r="W75" s="558">
        <f t="shared" si="21"/>
        <v>0</v>
      </c>
      <c r="X75" s="558">
        <f t="shared" si="21"/>
        <v>0</v>
      </c>
      <c r="Y75" s="558">
        <f t="shared" si="13"/>
        <v>0</v>
      </c>
      <c r="AA75" s="548">
        <v>195000</v>
      </c>
      <c r="AB75" s="548">
        <v>0</v>
      </c>
    </row>
    <row r="76" spans="1:28" s="82" customFormat="1" ht="21">
      <c r="A76" s="86" t="s">
        <v>583</v>
      </c>
      <c r="B76" s="122"/>
      <c r="C76" s="86">
        <v>14</v>
      </c>
      <c r="D76" s="86">
        <v>13</v>
      </c>
      <c r="E76" s="86">
        <f t="shared" si="14"/>
        <v>27</v>
      </c>
      <c r="F76" s="508">
        <v>0</v>
      </c>
      <c r="G76" s="508">
        <v>0</v>
      </c>
      <c r="H76" s="508">
        <v>0</v>
      </c>
      <c r="I76" s="508">
        <v>0</v>
      </c>
      <c r="J76" s="508">
        <v>0</v>
      </c>
      <c r="K76" s="508">
        <v>0</v>
      </c>
      <c r="L76" s="508">
        <v>0</v>
      </c>
      <c r="M76" s="508">
        <v>0</v>
      </c>
      <c r="N76" s="122">
        <f t="shared" si="23"/>
        <v>14</v>
      </c>
      <c r="O76" s="122">
        <f t="shared" si="23"/>
        <v>13</v>
      </c>
      <c r="P76" s="86">
        <f t="shared" si="15"/>
        <v>27</v>
      </c>
      <c r="Q76" s="219" t="s">
        <v>161</v>
      </c>
      <c r="R76" s="31"/>
      <c r="S76" s="28"/>
      <c r="T76" s="18"/>
      <c r="U76" s="18"/>
      <c r="V76" s="86"/>
      <c r="W76" s="510">
        <f t="shared" si="21"/>
        <v>0</v>
      </c>
      <c r="X76" s="510">
        <f t="shared" si="21"/>
        <v>0</v>
      </c>
      <c r="Y76" s="511">
        <f t="shared" si="13"/>
        <v>0</v>
      </c>
      <c r="AA76" s="237">
        <f>AA74+AA75</f>
        <v>1062798</v>
      </c>
      <c r="AB76" s="237">
        <f>AB74+AB75</f>
        <v>0</v>
      </c>
    </row>
    <row r="77" spans="1:28" s="82" customFormat="1" ht="21">
      <c r="A77" s="86" t="s">
        <v>584</v>
      </c>
      <c r="B77" s="122"/>
      <c r="C77" s="86">
        <v>5</v>
      </c>
      <c r="D77" s="86">
        <v>12</v>
      </c>
      <c r="E77" s="86">
        <f t="shared" si="14"/>
        <v>17</v>
      </c>
      <c r="F77" s="508">
        <v>0</v>
      </c>
      <c r="G77" s="508">
        <v>0</v>
      </c>
      <c r="H77" s="508">
        <v>0</v>
      </c>
      <c r="I77" s="508">
        <v>0</v>
      </c>
      <c r="J77" s="508">
        <v>0</v>
      </c>
      <c r="K77" s="508">
        <v>0</v>
      </c>
      <c r="L77" s="508">
        <v>0</v>
      </c>
      <c r="M77" s="508">
        <v>0</v>
      </c>
      <c r="N77" s="122">
        <f t="shared" si="23"/>
        <v>5</v>
      </c>
      <c r="O77" s="122">
        <f t="shared" si="23"/>
        <v>12</v>
      </c>
      <c r="P77" s="86">
        <f t="shared" si="15"/>
        <v>17</v>
      </c>
      <c r="Q77" s="219" t="s">
        <v>161</v>
      </c>
      <c r="R77" s="31"/>
      <c r="S77" s="28"/>
      <c r="T77" s="18"/>
      <c r="U77" s="18"/>
      <c r="V77" s="86"/>
      <c r="W77" s="510">
        <f t="shared" si="21"/>
        <v>0</v>
      </c>
      <c r="X77" s="510">
        <f t="shared" si="21"/>
        <v>0</v>
      </c>
      <c r="Y77" s="511">
        <f t="shared" si="13"/>
        <v>0</v>
      </c>
      <c r="AA77" s="237"/>
      <c r="AB77" s="237"/>
    </row>
    <row r="78" spans="1:28" s="547" customFormat="1" ht="21">
      <c r="A78" s="541" t="s">
        <v>68</v>
      </c>
      <c r="B78" s="556"/>
      <c r="C78" s="541">
        <f>C79+C80</f>
        <v>297</v>
      </c>
      <c r="D78" s="541">
        <f>D79+D80</f>
        <v>208</v>
      </c>
      <c r="E78" s="541">
        <f t="shared" si="14"/>
        <v>505</v>
      </c>
      <c r="F78" s="557">
        <f>F79+F80</f>
        <v>0</v>
      </c>
      <c r="G78" s="557">
        <f aca="true" t="shared" si="24" ref="G78:M78">G79+G80</f>
        <v>0</v>
      </c>
      <c r="H78" s="557">
        <f t="shared" si="24"/>
        <v>0</v>
      </c>
      <c r="I78" s="557">
        <f t="shared" si="24"/>
        <v>0</v>
      </c>
      <c r="J78" s="557">
        <f t="shared" si="24"/>
        <v>0</v>
      </c>
      <c r="K78" s="557">
        <f t="shared" si="24"/>
        <v>0</v>
      </c>
      <c r="L78" s="557">
        <f t="shared" si="24"/>
        <v>0</v>
      </c>
      <c r="M78" s="557">
        <f t="shared" si="24"/>
        <v>0</v>
      </c>
      <c r="N78" s="556">
        <f t="shared" si="23"/>
        <v>297</v>
      </c>
      <c r="O78" s="556">
        <f t="shared" si="23"/>
        <v>208</v>
      </c>
      <c r="P78" s="556">
        <f t="shared" si="15"/>
        <v>505</v>
      </c>
      <c r="Q78" s="543" t="s">
        <v>161</v>
      </c>
      <c r="R78" s="540"/>
      <c r="S78" s="544"/>
      <c r="T78" s="545"/>
      <c r="U78" s="545"/>
      <c r="V78" s="541"/>
      <c r="W78" s="558">
        <f t="shared" si="21"/>
        <v>0</v>
      </c>
      <c r="X78" s="558">
        <f t="shared" si="21"/>
        <v>0</v>
      </c>
      <c r="Y78" s="558">
        <f t="shared" si="13"/>
        <v>0</v>
      </c>
      <c r="AA78" s="548"/>
      <c r="AB78" s="548">
        <f>AB76-S74</f>
        <v>0</v>
      </c>
    </row>
    <row r="79" spans="1:28" s="82" customFormat="1" ht="21">
      <c r="A79" s="86" t="s">
        <v>583</v>
      </c>
      <c r="B79" s="122"/>
      <c r="C79" s="86">
        <v>294</v>
      </c>
      <c r="D79" s="86">
        <v>208</v>
      </c>
      <c r="E79" s="86">
        <f t="shared" si="14"/>
        <v>502</v>
      </c>
      <c r="F79" s="508">
        <v>0</v>
      </c>
      <c r="G79" s="508">
        <v>0</v>
      </c>
      <c r="H79" s="508">
        <v>0</v>
      </c>
      <c r="I79" s="508">
        <v>0</v>
      </c>
      <c r="J79" s="508">
        <v>0</v>
      </c>
      <c r="K79" s="508">
        <v>0</v>
      </c>
      <c r="L79" s="508">
        <v>0</v>
      </c>
      <c r="M79" s="508">
        <v>0</v>
      </c>
      <c r="N79" s="122">
        <f t="shared" si="23"/>
        <v>294</v>
      </c>
      <c r="O79" s="122">
        <f t="shared" si="23"/>
        <v>208</v>
      </c>
      <c r="P79" s="86">
        <f t="shared" si="15"/>
        <v>502</v>
      </c>
      <c r="Q79" s="219" t="s">
        <v>161</v>
      </c>
      <c r="R79" s="31"/>
      <c r="S79" s="28"/>
      <c r="T79" s="18"/>
      <c r="U79" s="18"/>
      <c r="V79" s="86"/>
      <c r="W79" s="510">
        <f t="shared" si="21"/>
        <v>0</v>
      </c>
      <c r="X79" s="510">
        <f t="shared" si="21"/>
        <v>0</v>
      </c>
      <c r="Y79" s="511">
        <f t="shared" si="13"/>
        <v>0</v>
      </c>
      <c r="AA79" s="237"/>
      <c r="AB79" s="237"/>
    </row>
    <row r="80" spans="1:28" s="82" customFormat="1" ht="21">
      <c r="A80" s="86" t="s">
        <v>584</v>
      </c>
      <c r="B80" s="122"/>
      <c r="C80" s="86">
        <v>3</v>
      </c>
      <c r="D80" s="86">
        <v>0</v>
      </c>
      <c r="E80" s="86">
        <f t="shared" si="14"/>
        <v>3</v>
      </c>
      <c r="F80" s="508">
        <v>0</v>
      </c>
      <c r="G80" s="508">
        <v>0</v>
      </c>
      <c r="H80" s="508">
        <v>0</v>
      </c>
      <c r="I80" s="508">
        <v>0</v>
      </c>
      <c r="J80" s="508">
        <v>0</v>
      </c>
      <c r="K80" s="508">
        <v>0</v>
      </c>
      <c r="L80" s="508">
        <v>0</v>
      </c>
      <c r="M80" s="508">
        <v>0</v>
      </c>
      <c r="N80" s="122">
        <f t="shared" si="23"/>
        <v>3</v>
      </c>
      <c r="O80" s="122">
        <f t="shared" si="23"/>
        <v>0</v>
      </c>
      <c r="P80" s="86">
        <f t="shared" si="15"/>
        <v>3</v>
      </c>
      <c r="Q80" s="219" t="s">
        <v>161</v>
      </c>
      <c r="R80" s="31"/>
      <c r="S80" s="28"/>
      <c r="T80" s="18"/>
      <c r="U80" s="18"/>
      <c r="V80" s="86"/>
      <c r="W80" s="510">
        <f t="shared" si="21"/>
        <v>0</v>
      </c>
      <c r="X80" s="510">
        <f t="shared" si="21"/>
        <v>0</v>
      </c>
      <c r="Y80" s="511">
        <f t="shared" si="13"/>
        <v>0</v>
      </c>
      <c r="AA80" s="237"/>
      <c r="AB80" s="237"/>
    </row>
    <row r="81" spans="1:28" s="547" customFormat="1" ht="21">
      <c r="A81" s="541" t="s">
        <v>69</v>
      </c>
      <c r="B81" s="556"/>
      <c r="C81" s="541">
        <f>C82+C83</f>
        <v>356</v>
      </c>
      <c r="D81" s="541">
        <f>D82+D83</f>
        <v>321</v>
      </c>
      <c r="E81" s="541">
        <f t="shared" si="14"/>
        <v>677</v>
      </c>
      <c r="F81" s="557">
        <f>F82+F83</f>
        <v>0</v>
      </c>
      <c r="G81" s="557">
        <f aca="true" t="shared" si="25" ref="G81:M81">G82+G83</f>
        <v>0</v>
      </c>
      <c r="H81" s="557">
        <f t="shared" si="25"/>
        <v>0</v>
      </c>
      <c r="I81" s="557">
        <f t="shared" si="25"/>
        <v>0</v>
      </c>
      <c r="J81" s="557">
        <f t="shared" si="25"/>
        <v>0</v>
      </c>
      <c r="K81" s="557">
        <f t="shared" si="25"/>
        <v>0</v>
      </c>
      <c r="L81" s="557">
        <f t="shared" si="25"/>
        <v>0</v>
      </c>
      <c r="M81" s="557">
        <f t="shared" si="25"/>
        <v>0</v>
      </c>
      <c r="N81" s="556">
        <f t="shared" si="23"/>
        <v>356</v>
      </c>
      <c r="O81" s="556">
        <f t="shared" si="23"/>
        <v>321</v>
      </c>
      <c r="P81" s="556">
        <f t="shared" si="15"/>
        <v>677</v>
      </c>
      <c r="Q81" s="543" t="s">
        <v>161</v>
      </c>
      <c r="R81" s="540"/>
      <c r="S81" s="544"/>
      <c r="T81" s="545"/>
      <c r="U81" s="545"/>
      <c r="V81" s="541"/>
      <c r="W81" s="558">
        <f t="shared" si="21"/>
        <v>0</v>
      </c>
      <c r="X81" s="558">
        <f t="shared" si="21"/>
        <v>0</v>
      </c>
      <c r="Y81" s="558">
        <f t="shared" si="13"/>
        <v>0</v>
      </c>
      <c r="AA81" s="548"/>
      <c r="AB81" s="548"/>
    </row>
    <row r="82" spans="1:28" s="82" customFormat="1" ht="21">
      <c r="A82" s="86" t="s">
        <v>583</v>
      </c>
      <c r="B82" s="122"/>
      <c r="C82" s="86">
        <v>351</v>
      </c>
      <c r="D82" s="86">
        <v>320</v>
      </c>
      <c r="E82" s="86">
        <f t="shared" si="14"/>
        <v>671</v>
      </c>
      <c r="F82" s="508">
        <v>0</v>
      </c>
      <c r="G82" s="508">
        <v>0</v>
      </c>
      <c r="H82" s="508">
        <v>0</v>
      </c>
      <c r="I82" s="508">
        <v>0</v>
      </c>
      <c r="J82" s="508">
        <v>0</v>
      </c>
      <c r="K82" s="508">
        <v>0</v>
      </c>
      <c r="L82" s="508">
        <v>0</v>
      </c>
      <c r="M82" s="508">
        <v>0</v>
      </c>
      <c r="N82" s="122">
        <f t="shared" si="23"/>
        <v>351</v>
      </c>
      <c r="O82" s="122">
        <f t="shared" si="23"/>
        <v>320</v>
      </c>
      <c r="P82" s="86">
        <f t="shared" si="15"/>
        <v>671</v>
      </c>
      <c r="Q82" s="219" t="s">
        <v>161</v>
      </c>
      <c r="R82" s="31"/>
      <c r="S82" s="28"/>
      <c r="T82" s="18"/>
      <c r="U82" s="18"/>
      <c r="V82" s="86"/>
      <c r="W82" s="510">
        <f t="shared" si="21"/>
        <v>0</v>
      </c>
      <c r="X82" s="510">
        <f t="shared" si="21"/>
        <v>0</v>
      </c>
      <c r="Y82" s="511">
        <f t="shared" si="13"/>
        <v>0</v>
      </c>
      <c r="AA82" s="237"/>
      <c r="AB82" s="237"/>
    </row>
    <row r="83" spans="1:28" s="82" customFormat="1" ht="21">
      <c r="A83" s="86" t="s">
        <v>584</v>
      </c>
      <c r="B83" s="122"/>
      <c r="C83" s="86">
        <v>5</v>
      </c>
      <c r="D83" s="86">
        <v>1</v>
      </c>
      <c r="E83" s="86">
        <f t="shared" si="14"/>
        <v>6</v>
      </c>
      <c r="F83" s="508">
        <v>0</v>
      </c>
      <c r="G83" s="508">
        <v>0</v>
      </c>
      <c r="H83" s="508">
        <v>0</v>
      </c>
      <c r="I83" s="508">
        <v>0</v>
      </c>
      <c r="J83" s="508">
        <v>0</v>
      </c>
      <c r="K83" s="508">
        <v>0</v>
      </c>
      <c r="L83" s="508">
        <v>0</v>
      </c>
      <c r="M83" s="508">
        <v>0</v>
      </c>
      <c r="N83" s="122">
        <f t="shared" si="23"/>
        <v>5</v>
      </c>
      <c r="O83" s="122">
        <f t="shared" si="23"/>
        <v>1</v>
      </c>
      <c r="P83" s="86">
        <f t="shared" si="15"/>
        <v>6</v>
      </c>
      <c r="Q83" s="219" t="s">
        <v>161</v>
      </c>
      <c r="R83" s="31"/>
      <c r="S83" s="28"/>
      <c r="T83" s="18"/>
      <c r="U83" s="18"/>
      <c r="V83" s="86"/>
      <c r="W83" s="510">
        <f t="shared" si="21"/>
        <v>0</v>
      </c>
      <c r="X83" s="510">
        <f t="shared" si="21"/>
        <v>0</v>
      </c>
      <c r="Y83" s="511">
        <f t="shared" si="13"/>
        <v>0</v>
      </c>
      <c r="AA83" s="237"/>
      <c r="AB83" s="237"/>
    </row>
    <row r="84" spans="1:28" s="547" customFormat="1" ht="21">
      <c r="A84" s="556" t="s">
        <v>70</v>
      </c>
      <c r="B84" s="556">
        <v>150</v>
      </c>
      <c r="C84" s="556">
        <f>C85+C86+C87</f>
        <v>63</v>
      </c>
      <c r="D84" s="556">
        <f>D85+D86+D87</f>
        <v>62</v>
      </c>
      <c r="E84" s="541">
        <f t="shared" si="14"/>
        <v>125</v>
      </c>
      <c r="F84" s="557">
        <f>F85+F86+F87</f>
        <v>0</v>
      </c>
      <c r="G84" s="557">
        <f aca="true" t="shared" si="26" ref="G84:M84">G85+G86+G87</f>
        <v>0</v>
      </c>
      <c r="H84" s="557">
        <f t="shared" si="26"/>
        <v>0</v>
      </c>
      <c r="I84" s="557">
        <f t="shared" si="26"/>
        <v>0</v>
      </c>
      <c r="J84" s="557">
        <f t="shared" si="26"/>
        <v>0</v>
      </c>
      <c r="K84" s="557">
        <f t="shared" si="26"/>
        <v>0</v>
      </c>
      <c r="L84" s="557">
        <f t="shared" si="26"/>
        <v>0</v>
      </c>
      <c r="M84" s="557">
        <f t="shared" si="26"/>
        <v>0</v>
      </c>
      <c r="N84" s="556">
        <f t="shared" si="23"/>
        <v>63</v>
      </c>
      <c r="O84" s="556">
        <f t="shared" si="23"/>
        <v>62</v>
      </c>
      <c r="P84" s="556">
        <f t="shared" si="15"/>
        <v>125</v>
      </c>
      <c r="Q84" s="543">
        <f>P84*100/B84</f>
        <v>83.33333333333333</v>
      </c>
      <c r="R84" s="540"/>
      <c r="S84" s="544"/>
      <c r="T84" s="545"/>
      <c r="U84" s="545"/>
      <c r="V84" s="541"/>
      <c r="W84" s="558">
        <f>F84+H84+J84+L84</f>
        <v>0</v>
      </c>
      <c r="X84" s="558">
        <f>G84+I84+K84+M84</f>
        <v>0</v>
      </c>
      <c r="Y84" s="558">
        <f t="shared" si="13"/>
        <v>0</v>
      </c>
      <c r="AA84" s="548"/>
      <c r="AB84" s="548"/>
    </row>
    <row r="85" spans="1:28" s="82" customFormat="1" ht="21">
      <c r="A85" s="86" t="s">
        <v>67</v>
      </c>
      <c r="B85" s="122"/>
      <c r="C85" s="86">
        <v>0</v>
      </c>
      <c r="D85" s="86">
        <v>1</v>
      </c>
      <c r="E85" s="86">
        <f t="shared" si="14"/>
        <v>1</v>
      </c>
      <c r="F85" s="508">
        <v>0</v>
      </c>
      <c r="G85" s="508">
        <v>0</v>
      </c>
      <c r="H85" s="508">
        <v>0</v>
      </c>
      <c r="I85" s="508">
        <v>0</v>
      </c>
      <c r="J85" s="508">
        <v>0</v>
      </c>
      <c r="K85" s="508">
        <v>0</v>
      </c>
      <c r="L85" s="508">
        <v>0</v>
      </c>
      <c r="M85" s="508">
        <v>0</v>
      </c>
      <c r="N85" s="122">
        <f t="shared" si="23"/>
        <v>0</v>
      </c>
      <c r="O85" s="122">
        <f t="shared" si="23"/>
        <v>1</v>
      </c>
      <c r="P85" s="86">
        <f t="shared" si="15"/>
        <v>1</v>
      </c>
      <c r="Q85" s="219" t="s">
        <v>161</v>
      </c>
      <c r="R85" s="31"/>
      <c r="S85" s="28"/>
      <c r="T85" s="18"/>
      <c r="U85" s="18"/>
      <c r="V85" s="86"/>
      <c r="W85" s="510">
        <f>F85+H85+J85+L85</f>
        <v>0</v>
      </c>
      <c r="X85" s="510">
        <f>G85+I85+K85+M85</f>
        <v>0</v>
      </c>
      <c r="Y85" s="511">
        <f t="shared" si="13"/>
        <v>0</v>
      </c>
      <c r="AA85" s="237"/>
      <c r="AB85" s="237"/>
    </row>
    <row r="86" spans="1:28" s="82" customFormat="1" ht="21">
      <c r="A86" s="86" t="s">
        <v>68</v>
      </c>
      <c r="B86" s="122"/>
      <c r="C86" s="86">
        <v>29</v>
      </c>
      <c r="D86" s="86">
        <v>24</v>
      </c>
      <c r="E86" s="86">
        <f t="shared" si="14"/>
        <v>53</v>
      </c>
      <c r="F86" s="508">
        <v>0</v>
      </c>
      <c r="G86" s="508">
        <v>0</v>
      </c>
      <c r="H86" s="508">
        <v>0</v>
      </c>
      <c r="I86" s="508">
        <v>0</v>
      </c>
      <c r="J86" s="508">
        <v>0</v>
      </c>
      <c r="K86" s="508">
        <v>0</v>
      </c>
      <c r="L86" s="508">
        <v>0</v>
      </c>
      <c r="M86" s="508">
        <v>0</v>
      </c>
      <c r="N86" s="122">
        <f t="shared" si="23"/>
        <v>29</v>
      </c>
      <c r="O86" s="122">
        <f t="shared" si="23"/>
        <v>24</v>
      </c>
      <c r="P86" s="86">
        <f t="shared" si="15"/>
        <v>53</v>
      </c>
      <c r="Q86" s="219" t="s">
        <v>161</v>
      </c>
      <c r="R86" s="31"/>
      <c r="S86" s="28"/>
      <c r="T86" s="18"/>
      <c r="U86" s="18"/>
      <c r="V86" s="86"/>
      <c r="W86" s="510">
        <f>F86+H86+J86+L86</f>
        <v>0</v>
      </c>
      <c r="X86" s="510">
        <f>G86+I86+K86+M86</f>
        <v>0</v>
      </c>
      <c r="Y86" s="511">
        <f t="shared" si="13"/>
        <v>0</v>
      </c>
      <c r="AA86" s="237"/>
      <c r="AB86" s="237"/>
    </row>
    <row r="87" spans="1:28" s="82" customFormat="1" ht="21">
      <c r="A87" s="86" t="s">
        <v>69</v>
      </c>
      <c r="B87" s="122"/>
      <c r="C87" s="86">
        <v>34</v>
      </c>
      <c r="D87" s="86">
        <v>37</v>
      </c>
      <c r="E87" s="86">
        <f t="shared" si="14"/>
        <v>71</v>
      </c>
      <c r="F87" s="508">
        <v>0</v>
      </c>
      <c r="G87" s="508">
        <v>0</v>
      </c>
      <c r="H87" s="508">
        <v>0</v>
      </c>
      <c r="I87" s="508">
        <v>0</v>
      </c>
      <c r="J87" s="508">
        <v>0</v>
      </c>
      <c r="K87" s="508">
        <v>0</v>
      </c>
      <c r="L87" s="508">
        <v>0</v>
      </c>
      <c r="M87" s="508">
        <v>0</v>
      </c>
      <c r="N87" s="122">
        <f t="shared" si="23"/>
        <v>34</v>
      </c>
      <c r="O87" s="122">
        <f t="shared" si="23"/>
        <v>37</v>
      </c>
      <c r="P87" s="86">
        <f t="shared" si="15"/>
        <v>71</v>
      </c>
      <c r="Q87" s="219" t="s">
        <v>161</v>
      </c>
      <c r="R87" s="31"/>
      <c r="S87" s="28"/>
      <c r="T87" s="18"/>
      <c r="U87" s="18"/>
      <c r="V87" s="86"/>
      <c r="W87" s="510">
        <f>F87+H87+J87+L87</f>
        <v>0</v>
      </c>
      <c r="X87" s="510">
        <f>G87+I87+K87+M87</f>
        <v>0</v>
      </c>
      <c r="Y87" s="511">
        <f t="shared" si="13"/>
        <v>0</v>
      </c>
      <c r="AA87" s="237" t="s">
        <v>161</v>
      </c>
      <c r="AB87" s="237"/>
    </row>
    <row r="88" spans="1:28" s="82" customFormat="1" ht="42">
      <c r="A88" s="94" t="s">
        <v>585</v>
      </c>
      <c r="B88" s="122" t="s">
        <v>161</v>
      </c>
      <c r="C88" s="86">
        <v>0</v>
      </c>
      <c r="D88" s="86">
        <v>0</v>
      </c>
      <c r="E88" s="86">
        <f t="shared" si="14"/>
        <v>0</v>
      </c>
      <c r="F88" s="86"/>
      <c r="G88" s="86"/>
      <c r="H88" s="86"/>
      <c r="I88" s="86"/>
      <c r="J88" s="86"/>
      <c r="K88" s="86"/>
      <c r="L88" s="86"/>
      <c r="M88" s="86"/>
      <c r="N88" s="122">
        <f t="shared" si="23"/>
        <v>0</v>
      </c>
      <c r="O88" s="122">
        <f t="shared" si="23"/>
        <v>0</v>
      </c>
      <c r="P88" s="86">
        <f t="shared" si="15"/>
        <v>0</v>
      </c>
      <c r="Q88" s="219" t="s">
        <v>161</v>
      </c>
      <c r="R88" s="31">
        <v>44200</v>
      </c>
      <c r="S88" s="22">
        <f>29100+39880+75301.65</f>
        <v>144281.65</v>
      </c>
      <c r="T88" s="18">
        <v>0</v>
      </c>
      <c r="U88" s="22">
        <f>S88+T88</f>
        <v>144281.65</v>
      </c>
      <c r="V88" s="86"/>
      <c r="W88" s="510">
        <f>F88+H88+J88+L88</f>
        <v>0</v>
      </c>
      <c r="X88" s="510">
        <f>G88+I88+K88+M88</f>
        <v>0</v>
      </c>
      <c r="Y88" s="511">
        <f t="shared" si="13"/>
        <v>0</v>
      </c>
      <c r="AA88" s="237">
        <v>44200</v>
      </c>
      <c r="AB88" s="237">
        <v>0</v>
      </c>
    </row>
    <row r="89" spans="1:28" s="547" customFormat="1" ht="21">
      <c r="A89" s="541" t="s">
        <v>586</v>
      </c>
      <c r="B89" s="556">
        <v>30</v>
      </c>
      <c r="C89" s="541">
        <v>0</v>
      </c>
      <c r="D89" s="541">
        <v>0</v>
      </c>
      <c r="E89" s="541">
        <f t="shared" si="14"/>
        <v>0</v>
      </c>
      <c r="F89" s="542">
        <v>0</v>
      </c>
      <c r="G89" s="542">
        <v>0</v>
      </c>
      <c r="H89" s="542">
        <v>0</v>
      </c>
      <c r="I89" s="542">
        <v>0</v>
      </c>
      <c r="J89" s="542">
        <v>0</v>
      </c>
      <c r="K89" s="542">
        <v>0</v>
      </c>
      <c r="L89" s="542">
        <v>0</v>
      </c>
      <c r="M89" s="542">
        <v>0</v>
      </c>
      <c r="N89" s="556">
        <f t="shared" si="23"/>
        <v>0</v>
      </c>
      <c r="O89" s="556">
        <f t="shared" si="23"/>
        <v>0</v>
      </c>
      <c r="P89" s="541">
        <f t="shared" si="15"/>
        <v>0</v>
      </c>
      <c r="Q89" s="543">
        <f>P89*100/B89</f>
        <v>0</v>
      </c>
      <c r="R89" s="540"/>
      <c r="S89" s="544"/>
      <c r="T89" s="545"/>
      <c r="U89" s="545"/>
      <c r="V89" s="541"/>
      <c r="W89" s="510">
        <f>F89+H89+J89+L89</f>
        <v>0</v>
      </c>
      <c r="X89" s="510">
        <f>G89+I89+K89+M89</f>
        <v>0</v>
      </c>
      <c r="Y89" s="511">
        <f t="shared" si="13"/>
        <v>0</v>
      </c>
      <c r="AA89" s="548"/>
      <c r="AB89" s="550">
        <f>AB88-S88</f>
        <v>-144281.65</v>
      </c>
    </row>
    <row r="90" spans="1:28" s="82" customFormat="1" ht="42">
      <c r="A90" s="94" t="s">
        <v>587</v>
      </c>
      <c r="B90" s="122" t="s">
        <v>161</v>
      </c>
      <c r="C90" s="86">
        <v>0</v>
      </c>
      <c r="D90" s="86">
        <v>0</v>
      </c>
      <c r="E90" s="86">
        <f>C90+D90</f>
        <v>0</v>
      </c>
      <c r="F90" s="86"/>
      <c r="G90" s="86"/>
      <c r="H90" s="86"/>
      <c r="I90" s="86"/>
      <c r="J90" s="86"/>
      <c r="K90" s="86"/>
      <c r="L90" s="86"/>
      <c r="M90" s="86"/>
      <c r="N90" s="122">
        <f t="shared" si="23"/>
        <v>0</v>
      </c>
      <c r="O90" s="122">
        <f t="shared" si="23"/>
        <v>0</v>
      </c>
      <c r="P90" s="86">
        <f>N90+O90</f>
        <v>0</v>
      </c>
      <c r="Q90" s="219" t="s">
        <v>161</v>
      </c>
      <c r="R90" s="31">
        <v>47000</v>
      </c>
      <c r="S90" s="22">
        <v>47000</v>
      </c>
      <c r="T90" s="18">
        <v>0</v>
      </c>
      <c r="U90" s="22">
        <f>S90+T90</f>
        <v>47000</v>
      </c>
      <c r="V90" s="86"/>
      <c r="W90" s="510">
        <f>F90+H90+J90+L90</f>
        <v>0</v>
      </c>
      <c r="X90" s="510">
        <f>G90+I90+K90+M90</f>
        <v>0</v>
      </c>
      <c r="Y90" s="511">
        <f>W90+X90</f>
        <v>0</v>
      </c>
      <c r="AA90" s="237">
        <v>223100</v>
      </c>
      <c r="AB90" s="237">
        <v>68980</v>
      </c>
    </row>
    <row r="91" spans="1:28" s="547" customFormat="1" ht="21">
      <c r="A91" s="541" t="s">
        <v>588</v>
      </c>
      <c r="B91" s="556">
        <v>10</v>
      </c>
      <c r="C91" s="541">
        <v>0</v>
      </c>
      <c r="D91" s="541">
        <v>0</v>
      </c>
      <c r="E91" s="541">
        <f>C91+D91</f>
        <v>0</v>
      </c>
      <c r="F91" s="542">
        <v>0</v>
      </c>
      <c r="G91" s="542">
        <v>0</v>
      </c>
      <c r="H91" s="542">
        <v>2</v>
      </c>
      <c r="I91" s="542">
        <v>1</v>
      </c>
      <c r="J91" s="542">
        <v>4</v>
      </c>
      <c r="K91" s="542">
        <v>2</v>
      </c>
      <c r="L91" s="542">
        <v>0</v>
      </c>
      <c r="M91" s="542">
        <v>0</v>
      </c>
      <c r="N91" s="556">
        <f>C91+F91+H91+J91+L91</f>
        <v>6</v>
      </c>
      <c r="O91" s="556">
        <f>D91+G91+I91+K91+M91</f>
        <v>3</v>
      </c>
      <c r="P91" s="541">
        <f>N91+O91</f>
        <v>9</v>
      </c>
      <c r="Q91" s="543">
        <f>P91*100/B91</f>
        <v>90</v>
      </c>
      <c r="R91" s="540"/>
      <c r="S91" s="544"/>
      <c r="T91" s="545"/>
      <c r="U91" s="545"/>
      <c r="V91" s="541"/>
      <c r="W91" s="510">
        <f>F91+H91+J91+L91</f>
        <v>6</v>
      </c>
      <c r="X91" s="510">
        <f>G91+I91+K91+M91</f>
        <v>3</v>
      </c>
      <c r="Y91" s="511">
        <f>W91+X91</f>
        <v>9</v>
      </c>
      <c r="AA91" s="548"/>
      <c r="AB91" s="550">
        <f>AB90-S90</f>
        <v>21980</v>
      </c>
    </row>
  </sheetData>
  <sheetProtection/>
  <mergeCells count="21">
    <mergeCell ref="F5:G5"/>
    <mergeCell ref="H5:I5"/>
    <mergeCell ref="J5:K5"/>
    <mergeCell ref="L5:M5"/>
    <mergeCell ref="B7:V7"/>
    <mergeCell ref="Q4:Q6"/>
    <mergeCell ref="R4:R6"/>
    <mergeCell ref="S4:S6"/>
    <mergeCell ref="T4:T6"/>
    <mergeCell ref="U4:U6"/>
    <mergeCell ref="V4:V6"/>
    <mergeCell ref="A1:V1"/>
    <mergeCell ref="A2:V2"/>
    <mergeCell ref="A3:U3"/>
    <mergeCell ref="A4:A6"/>
    <mergeCell ref="B4:B6"/>
    <mergeCell ref="C4:D5"/>
    <mergeCell ref="E4:E5"/>
    <mergeCell ref="F4:M4"/>
    <mergeCell ref="N4:O5"/>
    <mergeCell ref="P4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2015-02-04T01:34:00Z</dcterms:created>
  <dcterms:modified xsi:type="dcterms:W3CDTF">2015-02-17T03:47:23Z</dcterms:modified>
  <cp:category/>
  <cp:version/>
  <cp:contentType/>
  <cp:contentStatus/>
</cp:coreProperties>
</file>