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firstSheet="2" activeTab="8"/>
  </bookViews>
  <sheets>
    <sheet name="1.หาดสำราญ" sheetId="1" r:id="rId1"/>
    <sheet name="2.ย่านตาขาว" sheetId="2" r:id="rId2"/>
    <sheet name="3.นาโยง" sheetId="3" r:id="rId3"/>
    <sheet name="4.วังวิเศษ" sheetId="4" r:id="rId4"/>
    <sheet name="5.กันตัง" sheetId="5" r:id="rId5"/>
    <sheet name="6.ปะเหลียน" sheetId="6" r:id="rId6"/>
    <sheet name="7.เมือง" sheetId="7" r:id="rId7"/>
    <sheet name="8.ห้วยยอด" sheetId="8" r:id="rId8"/>
    <sheet name="9.สิเกา" sheetId="9" r:id="rId9"/>
  </sheets>
  <externalReferences>
    <externalReference r:id="rId12"/>
    <externalReference r:id="rId13"/>
  </externalReferences>
  <definedNames>
    <definedName name="_xlnm.Print_Area" localSheetId="1">'2.ย่านตาขาว'!$A$1:$V$66</definedName>
    <definedName name="_xlnm.Print_Titles" localSheetId="1">'2.ย่านตาขาว'!$5:$7</definedName>
  </definedNames>
  <calcPr fullCalcOnLoad="1"/>
</workbook>
</file>

<file path=xl/sharedStrings.xml><?xml version="1.0" encoding="utf-8"?>
<sst xmlns="http://schemas.openxmlformats.org/spreadsheetml/2006/main" count="1642" uniqueCount="471">
  <si>
    <t>สรุปผลการดำเนินงานตามกิจกรรม / โครงการ ประจำปีงบประมาณ 2557</t>
  </si>
  <si>
    <t>ประจำเดือน มกราคม   พ.ศ. 2557</t>
  </si>
  <si>
    <t>กศน.อำเภอหาดสำราญ</t>
  </si>
  <si>
    <t>กิจกรรม / โครงการ</t>
  </si>
  <si>
    <t>เป้าหมายทั้งปี (คน/เล่ม)</t>
  </si>
  <si>
    <t xml:space="preserve">ผลการดำเนินงานที่ผ่านมา    </t>
  </si>
  <si>
    <t xml:space="preserve">ผลการดำเนินการเดือนนี้      </t>
  </si>
  <si>
    <t>รวมผลการดำเนินงานทั้งสิ้น</t>
  </si>
  <si>
    <t>คิดเป็นร้อยละของเป้าหมายทั้งปี</t>
  </si>
  <si>
    <t>งบประมาณที่ได้รับจัดสรร(บาท)</t>
  </si>
  <si>
    <t>เบิกจ่ายมาแล้ว</t>
  </si>
  <si>
    <t>ผลการเบิกจ่ายเดือนนี้</t>
  </si>
  <si>
    <t>รวมผลการเบิกจ่ายทั้งสิ้น</t>
  </si>
  <si>
    <t>รวมผลการเบิกจ่ายคิดเป็นร้อยละ</t>
  </si>
  <si>
    <t>ต่ำกว่า 15 ปี</t>
  </si>
  <si>
    <t>15-39 ปี</t>
  </si>
  <si>
    <t>40-59 ปี</t>
  </si>
  <si>
    <t>60 ปีขึ้นไป</t>
  </si>
  <si>
    <t>ช</t>
  </si>
  <si>
    <t>ญ</t>
  </si>
  <si>
    <t xml:space="preserve">รวม    </t>
  </si>
  <si>
    <t>รวม</t>
  </si>
  <si>
    <t>แผนงาน : ขยายโอกาสและพัฒนาคุณภาพการศึกษา</t>
  </si>
  <si>
    <t>ผลผลิตที่ 4 การศึกษานอกระบบ</t>
  </si>
  <si>
    <t xml:space="preserve"> 1. ส่งเสริมการรู้หนังสือ</t>
  </si>
  <si>
    <t>2. ศูนย์ฝึกอาชีพชุมชน</t>
  </si>
  <si>
    <t>จัดสรรตามความหนาแน่นของประชากร</t>
  </si>
  <si>
    <t xml:space="preserve">    2.1 ภาษาอังกฤษเพื่อการท่องเที่ยว(ม.3 บ้าหวี)</t>
  </si>
  <si>
    <t xml:space="preserve">    2.2 ธุรกิจสปา(ม.2 ตะเสะ)</t>
  </si>
  <si>
    <t xml:space="preserve">    2.3 ภาษาอังกฤษเพื่อการท่องเที่ยว(ม.9 หาดสำราญ)</t>
  </si>
  <si>
    <t>จัดสรรตามจำนวน กศน.ตำบล</t>
  </si>
  <si>
    <t xml:space="preserve">    2.4 ช่างปูกระเบื้อง(ม.4 บ้าหวี)</t>
  </si>
  <si>
    <t xml:space="preserve">    2.5 ธุรกิจเสริมสวย(ม.9 หาดสำราญ)</t>
  </si>
  <si>
    <t xml:space="preserve">    2.6 ธุรกิจขนมไทย(ม.5 หาดสำราญ)</t>
  </si>
  <si>
    <t xml:space="preserve"> 3. พัฒนาทักษะชีวิต</t>
  </si>
  <si>
    <t xml:space="preserve">   3.1 ..............................................................................</t>
  </si>
  <si>
    <t xml:space="preserve">   3.2 ..............................................................................</t>
  </si>
  <si>
    <t xml:space="preserve"> 4. พัฒนาสังคมและชุมชน</t>
  </si>
  <si>
    <t xml:space="preserve">    4.1 .............................................................................</t>
  </si>
  <si>
    <t xml:space="preserve"> 5. เศรษฐกิจพอเพียง</t>
  </si>
  <si>
    <t xml:space="preserve">     5.1 ............................................................................</t>
  </si>
  <si>
    <t xml:space="preserve"> 6. พัฒนาคุณภาพชีวิตผู้สูงอายุ</t>
  </si>
  <si>
    <t xml:space="preserve"> 7. พัฒนาคุณภาพชีวิตคนพิการ</t>
  </si>
  <si>
    <t>นโยบายส่งเสริมการจัดการศึกษาสำหรับกลุ่มเป้าหมายพิเศษ</t>
  </si>
  <si>
    <t xml:space="preserve"> 8. โครงการสอนวิชาชีพตามพระราชดำริ</t>
  </si>
  <si>
    <t xml:space="preserve"> 9. โครงการพัฒนาทักษะชีวิตตามพระราชดำริ</t>
  </si>
  <si>
    <t xml:space="preserve"> 10. กิจกรรมพัฒนาคุณภาพชีวิตเด็กเร่ร่อน</t>
  </si>
  <si>
    <t xml:space="preserve"> 11. อาสาสมัคร กศน.</t>
  </si>
  <si>
    <t>นโยบายส่งเสริมการจัดการศึกษาในเขตพัฒนาพิเศษเฉพาะกิจจังหวัดชายแดนภาคใต้</t>
  </si>
  <si>
    <t xml:space="preserve"> 12. เปิดโลกการเรียนรู้ให้ผู้สูงอายุในสังคมพหุวัฒนธรรม</t>
  </si>
  <si>
    <t xml:space="preserve"> 13. เปิดโลกเรียนรู้ภาษาพาสันติสุข</t>
  </si>
  <si>
    <t xml:space="preserve"> 14. พัฒนาศักยภาพครู ในการจัดกระบวนการเรียนรู้ฯ</t>
  </si>
  <si>
    <t xml:space="preserve"> 15. ส่งเสริมการเรียนรู้เกษตรธรรมชาติ</t>
  </si>
  <si>
    <t xml:space="preserve"> 16. กีฬาสายสัมพันธ์ เสริมสร้างสันติสุขฯ</t>
  </si>
  <si>
    <t>ผลผลิตที่ 5  การศึกษาตามอัธยาศัย</t>
  </si>
  <si>
    <t xml:space="preserve"> 1. จำนวนผู้รับบริการการใช้ห้องสมุด</t>
  </si>
  <si>
    <t xml:space="preserve"> 2. จำนวนสมาชิกห้องสมุด</t>
  </si>
  <si>
    <t xml:space="preserve"> 3. จำนวนผู้เข้าร่วมกิจกรรมส่งเสริมการอ่าน</t>
  </si>
  <si>
    <t xml:space="preserve">    3.1 มุมหนังสือน่าอ่านสถานที่ราชการ</t>
  </si>
  <si>
    <t xml:space="preserve">    3.2 กิจกรรมวันเด็ก</t>
  </si>
  <si>
    <t xml:space="preserve">    3.3 อาสาสมัครรักการอ่าน</t>
  </si>
  <si>
    <t xml:space="preserve">    3.4 ความรู้สู่ชุมชน (รถโมบายเคลื่อนที่)</t>
  </si>
  <si>
    <t xml:space="preserve"> 4. จัดกิจกรรมการศึกษาตามอัธยาศัยใน กศน.ตำบล</t>
  </si>
  <si>
    <t>กศน.ตำบลบ้าหวี</t>
  </si>
  <si>
    <t xml:space="preserve">   1. มุมหนังสือ กศน.ตำบล</t>
  </si>
  <si>
    <t xml:space="preserve">   2. มุมอาเซียนน่ารู้</t>
  </si>
  <si>
    <t>กศน.ตำบลตะเสะ</t>
  </si>
  <si>
    <t>กศน.ตำบลหาดสำราญ</t>
  </si>
  <si>
    <t xml:space="preserve">   3. วันเด็ก</t>
  </si>
  <si>
    <t>5. จัดกิจกรรมบ้านหนังสืออัจฉริยะ</t>
  </si>
  <si>
    <t xml:space="preserve">  5.1 กศน.ตำบลบ้าหวี</t>
  </si>
  <si>
    <t xml:space="preserve">  5.2 กศน.ตำบลตะเสะ</t>
  </si>
  <si>
    <t xml:space="preserve">  5.3 กศน.ตำบลหาดสำราญ</t>
  </si>
  <si>
    <t>แผนสนับสนุนจัดการศึกษาขั้นพื้นฐาน 15 ปี</t>
  </si>
  <si>
    <t xml:space="preserve">  1. จำนวนผู้ได้รับหนังสือเรียน</t>
  </si>
  <si>
    <t xml:space="preserve">  2. ค่าจ้างซื้อหนังสือเรียน</t>
  </si>
  <si>
    <t xml:space="preserve">  3. พัฒนาคุณภาพผู้เรียน</t>
  </si>
  <si>
    <t xml:space="preserve">      3.1 ค่ายคุณธรรมจริยธรรม(20-21 ธ.ค. 57)</t>
  </si>
  <si>
    <t xml:space="preserve">      3.2 ...............................................................................</t>
  </si>
  <si>
    <t xml:space="preserve"> 4. จำนวนนักศึกษาหลักสูตรการศึกษาขั้นพื้นฐาน</t>
  </si>
  <si>
    <t xml:space="preserve">         - ประถม</t>
  </si>
  <si>
    <t xml:space="preserve">         - มัธยมศึกษาตอนต้น</t>
  </si>
  <si>
    <t xml:space="preserve">         - มัธยมศึกษาตอนปลาย</t>
  </si>
  <si>
    <t xml:space="preserve">  5. จำนวนนักศึกษาที่จบหลักสูตรการศึกษาขั้นพื้นฐาน</t>
  </si>
  <si>
    <t>ประจำเดือน มกราคม  พ.ศ.2557</t>
  </si>
  <si>
    <t xml:space="preserve">              ศูนย์ กศน.อำเภอ ย่านตาขาว</t>
  </si>
  <si>
    <t xml:space="preserve">รวมผลการดำเนินงาน     ที่ผ่านมา    </t>
  </si>
  <si>
    <t>2.ศูนย์ฝึกอาชีพชุมชนจัดสรรตาม กศน.ตำบล</t>
  </si>
  <si>
    <t xml:space="preserve">    2.1 หลักสูตรธุรกิจขนมไทย</t>
  </si>
  <si>
    <t xml:space="preserve">    2.2 ช่างปูกระเบื้อง</t>
  </si>
  <si>
    <t>ศูนย์ฝึกอาชีพชุมชนจัดสรรตามความหนาแน่นของประชากร</t>
  </si>
  <si>
    <t xml:space="preserve">    2.2 การเพาะเห็ดนางฟ้า</t>
  </si>
  <si>
    <t xml:space="preserve">    2.3 ช่างปูกระเบื้อง</t>
  </si>
  <si>
    <t xml:space="preserve">    4.1 กิจกรรมทางศาสนา(ทอดกฐิน)</t>
  </si>
  <si>
    <t xml:space="preserve">    3.1 ประชาสัมพันธ์และรณรงค์ส่งเสริมการอ่าน</t>
  </si>
  <si>
    <t xml:space="preserve">    3.2 อาสาสมัครส่งเสริมการอ่าน(ผู้รับบริการ)</t>
  </si>
  <si>
    <t xml:space="preserve">    3.3 หนังสือเล่าเรื่อง</t>
  </si>
  <si>
    <t xml:space="preserve">    3.4 หมุนเวียนสื่อสู่ กศน.ตำบล</t>
  </si>
  <si>
    <t xml:space="preserve">   4.1ผู้ใช้บริการใน กศน.ตำบล</t>
  </si>
  <si>
    <t xml:space="preserve">   4.2 ส่งเสริมการอ่านใน กศน.ตำบล</t>
  </si>
  <si>
    <t xml:space="preserve">   4.3 มุมส่งเสริมการอ่านในหน่วยงานราชการและ</t>
  </si>
  <si>
    <t xml:space="preserve">        สถานประกอบการ</t>
  </si>
  <si>
    <t xml:space="preserve">  5.1 ผู้ใช้บริการในบ้านหนังสืออัจฉริยะ</t>
  </si>
  <si>
    <t xml:space="preserve">  5.2 …………………………………………………………………….</t>
  </si>
  <si>
    <t xml:space="preserve">   3.1 โครงการอาสายุวกาชาดเรื่องการปฐมพยาบาล</t>
  </si>
  <si>
    <t>ประจำเดือน .มกราคม   พ.ศ.2556</t>
  </si>
  <si>
    <t>ศูนย์ กศน.อำเภอ ....นาโยง....</t>
  </si>
  <si>
    <t xml:space="preserve"> ๒. อาชีพเพื่อการมีงานทำ</t>
  </si>
  <si>
    <t xml:space="preserve"> ๒.๑ ศูนย์ฝึกอาชีพชุมชน (งบ สส.)</t>
  </si>
  <si>
    <t>ขยายพันธุ์พืชเทศบาลตำบลนาโยงเหนือ</t>
  </si>
  <si>
    <t>การทำธุรกิจขนมไทย</t>
  </si>
  <si>
    <t xml:space="preserve"> 2.2 ศูนย์ฝึกอาชีพชุมชน (งบ ตำบล)</t>
  </si>
  <si>
    <t xml:space="preserve"> 2.๓ ศูนย์ฝึกอาชีพชุมชน (งบ mini otop )</t>
  </si>
  <si>
    <t xml:space="preserve">    4.1 กิจกรรมวันเด็กแห่งชาติ</t>
  </si>
  <si>
    <t xml:space="preserve">    4.2 .............................................................................</t>
  </si>
  <si>
    <t xml:space="preserve">     5.1 .การเพาะเห็ดนางฟ้า-นางรม</t>
  </si>
  <si>
    <t>กิจกรรมส่งเสริมการอ่านวันเด็กแห่งชาติ</t>
  </si>
  <si>
    <t xml:space="preserve">   4.1 .กิจกรรมเรียนรู้เรื่องอาเซียน.......</t>
  </si>
  <si>
    <t xml:space="preserve">   4.2 ..อ่านวันละนิด ความคิดเปลี่ยน............................</t>
  </si>
  <si>
    <t xml:space="preserve">  5.1 กิจกรรมส่งเสริมการอ่าน</t>
  </si>
  <si>
    <t>ประจำเดือนมกราคม   พ.ศ.2556</t>
  </si>
  <si>
    <t>ศูนย์ กศน.อำเภอ วังวิเศษ</t>
  </si>
  <si>
    <t xml:space="preserve"> 2. ศูนย์ฝึกอาชีพชุมชน</t>
  </si>
  <si>
    <t>หลักสูตรการก่ออิฐบล๊อก</t>
  </si>
  <si>
    <t>-</t>
  </si>
  <si>
    <t>.</t>
  </si>
  <si>
    <t xml:space="preserve"> </t>
  </si>
  <si>
    <t>โครงการฝึกอบรมเยาวชนสร้างจิตสำนึกลดสารเสพติดช่วยวิกฤตครอบครัว</t>
  </si>
  <si>
    <t>1. จำนวนผู้รับบริการการใช้ห้องสมุด</t>
  </si>
  <si>
    <t>2. จำนวนสมาชิกห้องสมุด</t>
  </si>
  <si>
    <t>3. จำนวนผู้เข้าร่วมกิจกรรมส่งเสริมการอ่าน</t>
  </si>
  <si>
    <r>
      <t>3.1</t>
    </r>
    <r>
      <rPr>
        <b/>
        <sz val="14"/>
        <rFont val="TH SarabunPSK"/>
        <family val="2"/>
      </rPr>
      <t xml:space="preserve"> จัดกิจกรรมวันเด็กแห่งชาติ</t>
    </r>
  </si>
  <si>
    <t xml:space="preserve">    - กิจกรรมนันทนาการ</t>
  </si>
  <si>
    <t xml:space="preserve">     กินวิบาก</t>
  </si>
  <si>
    <t xml:space="preserve">     เหยียบลูกโป่ง</t>
  </si>
  <si>
    <t xml:space="preserve">   - กิจกรรมตอบคำถาม</t>
  </si>
  <si>
    <t xml:space="preserve">   - กิจกรรมวาดภาพระบายสี</t>
  </si>
  <si>
    <t>3.2  บริการอินเตอร์เน็ต</t>
  </si>
  <si>
    <t>3.3. แนะนำหนังสือน่าอ่าน</t>
  </si>
  <si>
    <t>3.4  กิจกรรมห้องสมุดสัญจรสู่ชุมชน/</t>
  </si>
  <si>
    <t>คนรักการอ่าน รักการเรียนรู้คู่รถโมบาย</t>
  </si>
  <si>
    <t>3.5 กิจกรรมประดิษฐ์ดอกไม้จากเศษวัสดุเหลือใช้</t>
  </si>
  <si>
    <t>5.1.กิจกรรม การทำกฤตภาคจากหนังสือพิมพ์  บ้านหนองหอยโข่ง</t>
  </si>
  <si>
    <t>1 ม.15 ต.เขาวิเศษ อ.วังวิเศษ จ.ตรัง</t>
  </si>
  <si>
    <t xml:space="preserve">5.2 กิจกรรมเชือกมหัศจรรย์ </t>
  </si>
  <si>
    <t>บ้านน้ำฉ่า 62 ม.2 ต.วังมะปราง</t>
  </si>
  <si>
    <t>อ.วังวิเศษ จ.ตรัง</t>
  </si>
  <si>
    <t xml:space="preserve">      3.1 ...............................................................................</t>
  </si>
  <si>
    <t>ประจำเดือน  มกราคม   พ.ศ.  2557</t>
  </si>
  <si>
    <t>ศูนย์ กศน.อำเภอกันตัง</t>
  </si>
  <si>
    <t>กศน.ตำบลกันตังใต้</t>
  </si>
  <si>
    <t xml:space="preserve">  1. การเลี้ยงแพะเนื้อ</t>
  </si>
  <si>
    <t xml:space="preserve">  2. การเลี้ยงปลาดุก</t>
  </si>
  <si>
    <t>กศน.ตำบลโคกยาง</t>
  </si>
  <si>
    <t xml:space="preserve">  1. การทำอาหาร-ขนม</t>
  </si>
  <si>
    <t xml:space="preserve">  2. การเลี้ยงไก่พื้นเมือง</t>
  </si>
  <si>
    <t>กศน.ตำบลเกาะลิบง</t>
  </si>
  <si>
    <t xml:space="preserve">  1. อบรมการทำผ้าบาติก</t>
  </si>
  <si>
    <t xml:space="preserve">  2. การเลี้ยงแพะเนื้อ</t>
  </si>
  <si>
    <t>กศน.ตำบลบางสัก</t>
  </si>
  <si>
    <t xml:space="preserve">  1. การทำปุ๋ยชีวภาพ</t>
  </si>
  <si>
    <t xml:space="preserve">  2. การเพาะเห็ดนางฟ้า-นางรม</t>
  </si>
  <si>
    <t>กศน.ตำบลนาเกลือ</t>
  </si>
  <si>
    <t xml:space="preserve">  1. อบรมการเพาะเห็ดนางฟ้า-นางรม</t>
  </si>
  <si>
    <r>
      <t xml:space="preserve">  </t>
    </r>
    <r>
      <rPr>
        <sz val="16"/>
        <rFont val="TH SarabunPSK"/>
        <family val="2"/>
      </rPr>
      <t>2. อบรมการเลี้ยงไก่พื้นเมือง</t>
    </r>
  </si>
  <si>
    <t>กศน.ตำบลบ่อน้ำร้อน</t>
  </si>
  <si>
    <r>
      <t xml:space="preserve">  </t>
    </r>
    <r>
      <rPr>
        <sz val="16"/>
        <rFont val="TH SarabunPSK"/>
        <family val="2"/>
      </rPr>
      <t>1. การนวดเพื่อสุขภาพ</t>
    </r>
  </si>
  <si>
    <r>
      <rPr>
        <sz val="16"/>
        <rFont val="TH SarabunPSK"/>
        <family val="2"/>
      </rPr>
      <t xml:space="preserve">  2.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การทำปุ๋ยหมักชีวภาพ</t>
    </r>
  </si>
  <si>
    <t>กศน.ตำบลบางเป้า</t>
  </si>
  <si>
    <t xml:space="preserve">  1. ธุรกิจขนมไทย</t>
  </si>
  <si>
    <t xml:space="preserve">  2. การเพาะเห็ดนางฟ้า</t>
  </si>
  <si>
    <t>กศน.ตำบลย่านซื่อ</t>
  </si>
  <si>
    <t xml:space="preserve">  2. การทำปุ๋ยชีวภาพ</t>
  </si>
  <si>
    <t>กศน.ตำบลกันตัง</t>
  </si>
  <si>
    <t xml:space="preserve">  1. ซ่อมแซมและดัดแปลงรูปทรงเสื้อผ้า</t>
  </si>
  <si>
    <t xml:space="preserve">  2. ภาษาอังกฤษเพื่อการท่องเที่ยวและบริการ</t>
  </si>
  <si>
    <t>กศน.ตำบลวังวน</t>
  </si>
  <si>
    <t xml:space="preserve">  2. การทำจักรสานก้านจาก</t>
  </si>
  <si>
    <t>กศน.ตำบลบางหมาก</t>
  </si>
  <si>
    <t xml:space="preserve">  1. การทำผ้าบาติก</t>
  </si>
  <si>
    <t>กศน.ตำบลคลองชีล้อม</t>
  </si>
  <si>
    <t xml:space="preserve">  1. การเลี้ยงไก่พื้นเมือง</t>
  </si>
  <si>
    <t>กศน.ตำบลควนธานี</t>
  </si>
  <si>
    <t>กศน.ตำบลคลองลุ</t>
  </si>
  <si>
    <t xml:space="preserve">  2. การเลี้ยงปลาในกระชัง</t>
  </si>
  <si>
    <t xml:space="preserve">  1. กิจกรรมวันเด็ก</t>
  </si>
  <si>
    <t xml:space="preserve">  2. กิจกรรมการแข่งขันกีฬาต้านยาเสพติด</t>
  </si>
  <si>
    <t xml:space="preserve">  1. อบรมคุณธรรม จริยธรรม</t>
  </si>
  <si>
    <t xml:space="preserve">  1. กิจกรรมการแข่งขันกีฬาต้านยาเสพติด</t>
  </si>
  <si>
    <t xml:space="preserve">  2. การส่งเสริมประชาธิปไตย</t>
  </si>
  <si>
    <t xml:space="preserve">  3. กิจกรรมวันเด็กแห่งชาติ</t>
  </si>
  <si>
    <t xml:space="preserve">  1. ค่ายคุณธรรม จริยธรรม</t>
  </si>
  <si>
    <t xml:space="preserve">  1. การส่งเสริมประชาธิปไตย</t>
  </si>
  <si>
    <r>
      <t xml:space="preserve">  </t>
    </r>
    <r>
      <rPr>
        <sz val="16"/>
        <rFont val="TH SarabunPSK"/>
        <family val="2"/>
      </rPr>
      <t>2. กิจกรรมการแข่งขันกีฬาต้านยาเสพติด</t>
    </r>
  </si>
  <si>
    <r>
      <t xml:space="preserve">  </t>
    </r>
    <r>
      <rPr>
        <sz val="16"/>
        <rFont val="TH SarabunPSK"/>
        <family val="2"/>
      </rPr>
      <t>1. การแข่งขันฟุตบอล 7 คน</t>
    </r>
  </si>
  <si>
    <r>
      <rPr>
        <sz val="16"/>
        <rFont val="TH SarabunPSK"/>
        <family val="2"/>
      </rPr>
      <t xml:space="preserve">  2.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ค่ายคุณธรรม จริยธรรม</t>
    </r>
  </si>
  <si>
    <r>
      <t xml:space="preserve">  </t>
    </r>
    <r>
      <rPr>
        <sz val="16"/>
        <rFont val="TH SarabunPSK"/>
        <family val="2"/>
      </rPr>
      <t>3. กิจกรรมการแข่งขันกีฬาต้านยาเสพติด</t>
    </r>
  </si>
  <si>
    <t xml:space="preserve">  1. ค่ายยุวกาชาด</t>
  </si>
  <si>
    <t xml:space="preserve">  3. วันเด็กแห่งชาติ</t>
  </si>
  <si>
    <t xml:space="preserve">  4. ค่ายคุณธรรม จริยธรรม</t>
  </si>
  <si>
    <t xml:space="preserve">  1. อบรมคุณธรรม จริยธรรม </t>
  </si>
  <si>
    <t xml:space="preserve">  2. อบรมส่งเสริมประชาธิปไตย</t>
  </si>
  <si>
    <t xml:space="preserve">  3. กิจกรรมการแข่งขันกีฬาต้านยาเสพติด</t>
  </si>
  <si>
    <t xml:space="preserve">  4. อบรมกาชาด</t>
  </si>
  <si>
    <t xml:space="preserve">  5. กิจกรรมวันเด็ก</t>
  </si>
  <si>
    <t xml:space="preserve">  1. เกมส์และกิจกรรมนันทนาการ</t>
  </si>
  <si>
    <t>100+%</t>
  </si>
  <si>
    <t xml:space="preserve">  1. ประชาธิปไตยเข้มแข็งสู่ปวงชน</t>
  </si>
  <si>
    <t xml:space="preserve">  2. ค่ายคุณธรรม จริยธรรม</t>
  </si>
  <si>
    <t xml:space="preserve">  4. กิจกรรมการแข่งขันกีฬาต้านยาเสพติด</t>
  </si>
  <si>
    <t xml:space="preserve">  2. ส่งเสริมประชาธิปไตย</t>
  </si>
  <si>
    <t xml:space="preserve">  4. อบรมอาสายุวกาชาด</t>
  </si>
  <si>
    <t xml:space="preserve">  1. กีฬาต้านยาเสพติด</t>
  </si>
  <si>
    <t xml:space="preserve">  1. การประชาธิปไตยเข้มแข็งสู่ปวงชน</t>
  </si>
  <si>
    <t xml:space="preserve">  4. วันเด็กแห่งชาติ</t>
  </si>
  <si>
    <t xml:space="preserve">  1. อบรมค่ายคุณธรรม จริยธรรม</t>
  </si>
  <si>
    <t xml:space="preserve">  2. กิจกรรมวันเด็กแห่งชาติ</t>
  </si>
  <si>
    <r>
      <t xml:space="preserve"> </t>
    </r>
    <r>
      <rPr>
        <sz val="16"/>
        <rFont val="TH SarabunPSK"/>
        <family val="2"/>
      </rPr>
      <t xml:space="preserve"> 3. กิจกรรมการแข่งขันกีฬาต้านยาเสพติด</t>
    </r>
  </si>
  <si>
    <t xml:space="preserve">  1. กิจกรรมวันพ่อ</t>
  </si>
  <si>
    <t xml:space="preserve">  2. กิจกรรมวันผู้สูงอายุ</t>
  </si>
  <si>
    <t xml:space="preserve">  2. การร้อยลูกปัด</t>
  </si>
  <si>
    <t xml:space="preserve">  3. การทำน้ำดื่มสมุนไพร</t>
  </si>
  <si>
    <t xml:space="preserve">  2. กิจกรรมการสร้างเสริมคุณธรรม จริยธรรม</t>
  </si>
  <si>
    <t xml:space="preserve">  3. การอนุรักษ์วัฒนธรรมประเพณี (วันผู้สูงอายุ)</t>
  </si>
  <si>
    <t xml:space="preserve">  4. การอนุรักษ์ธรรมชาติ (การปลูกป่าชายเลน)</t>
  </si>
  <si>
    <t xml:space="preserve">  5. อบรมการทำดอกไม้ประดิษฐ์</t>
  </si>
  <si>
    <t xml:space="preserve">  1. การทำเทียนเจล</t>
  </si>
  <si>
    <t xml:space="preserve">  2. การร้อยลูกปัดคลิสตัล</t>
  </si>
  <si>
    <t xml:space="preserve">  3. อบรม ICT</t>
  </si>
  <si>
    <t xml:space="preserve">  1. การอนุรักษ์ธรรมชาติ (การปลูกป่าชายเลน)</t>
  </si>
  <si>
    <r>
      <t xml:space="preserve">  </t>
    </r>
    <r>
      <rPr>
        <sz val="16"/>
        <rFont val="TH SarabunPSK"/>
        <family val="2"/>
      </rPr>
      <t>2. กิจกรรมวันผู้สูงอายุ</t>
    </r>
  </si>
  <si>
    <t xml:space="preserve">  3. กิจกรรมวันพ่อ</t>
  </si>
  <si>
    <t xml:space="preserve">  4. กิจกรรมส่งเสริมคุณธรรม จริยธรรม</t>
  </si>
  <si>
    <r>
      <t xml:space="preserve">  </t>
    </r>
    <r>
      <rPr>
        <sz val="16"/>
        <rFont val="TH SarabunPSK"/>
        <family val="2"/>
      </rPr>
      <t>1. การร้อยลูกปัด</t>
    </r>
  </si>
  <si>
    <r>
      <rPr>
        <sz val="16"/>
        <rFont val="TH SarabunPSK"/>
        <family val="2"/>
      </rPr>
      <t xml:space="preserve">  2.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การทำดอกไม้จากพลาสติก</t>
    </r>
  </si>
  <si>
    <t xml:space="preserve">  3. การทำอาหาร-ขนม</t>
  </si>
  <si>
    <t xml:space="preserve">  1. กิจกรรมวันลอยกระทง</t>
  </si>
  <si>
    <t xml:space="preserve">  1. การร้อยลูกปัด การทำผ้าบาติก  </t>
  </si>
  <si>
    <t xml:space="preserve">  2. อบรม ICT</t>
  </si>
  <si>
    <t xml:space="preserve">  3. อบรมการทำบัญชี สคบ.</t>
  </si>
  <si>
    <t xml:space="preserve">  2. การทำเหรียญโปรยทาน</t>
  </si>
  <si>
    <t xml:space="preserve">  3. กิจกรรมส่งเสริมประเพณีวัฒนธรรมไทย</t>
  </si>
  <si>
    <t xml:space="preserve">  1. การประดิษฐ์ชุดดอกไม้กระดาษจากทางจาก</t>
  </si>
  <si>
    <t xml:space="preserve">  2. การผลิตกระดาษทางจาก</t>
  </si>
  <si>
    <t xml:space="preserve">  2. วันผู้สูงอายุ</t>
  </si>
  <si>
    <t xml:space="preserve">  1. วันเด็กแห่งชาติ</t>
  </si>
  <si>
    <t xml:space="preserve">  2. การทำปุ๋ยหมักชีวภาพ</t>
  </si>
  <si>
    <t xml:space="preserve">  3. การทำผ้าบาติก</t>
  </si>
  <si>
    <t xml:space="preserve">  1. การร้อยลูกปัด</t>
  </si>
  <si>
    <t xml:space="preserve">  2. การทำผ้าบาติก</t>
  </si>
  <si>
    <t xml:space="preserve">  3. กิจกรรมวันผู้สูงอายุ</t>
  </si>
  <si>
    <t xml:space="preserve">  1. การทำอาหารขนม</t>
  </si>
  <si>
    <t xml:space="preserve">  2. ศึกษาดูงานแหล่งเรียนรู้เศรษฐกิจพอเพียง</t>
  </si>
  <si>
    <t xml:space="preserve">  1. ศึกษาดูงานแหล่งเรียนรู้เศรษฐกิจพอเพียง</t>
  </si>
  <si>
    <t xml:space="preserve">  2. การปลูกผักปลอดสารพิษ</t>
  </si>
  <si>
    <t xml:space="preserve">  3. การทำปุ๋ยหมักชีวภาพ</t>
  </si>
  <si>
    <t xml:space="preserve">  2. อบรมการทำโรตี</t>
  </si>
  <si>
    <t xml:space="preserve">  3. การทำผ้ามัดย้อมบาติก</t>
  </si>
  <si>
    <t xml:space="preserve">  4. อบรมการทำวุ้นมะพร้าว</t>
  </si>
  <si>
    <t xml:space="preserve">  4. การทำผ้ามัดย้อม</t>
  </si>
  <si>
    <t xml:space="preserve">  1. อบรมการทำอาหาร-ขนม</t>
  </si>
  <si>
    <r>
      <t xml:space="preserve">  </t>
    </r>
    <r>
      <rPr>
        <sz val="16"/>
        <rFont val="TH SarabunPSK"/>
        <family val="2"/>
      </rPr>
      <t>2. อบรมการทำวุ้นมะพร้าว</t>
    </r>
  </si>
  <si>
    <t xml:space="preserve">  3. อบรมการทำโรตี</t>
  </si>
  <si>
    <t xml:space="preserve">  4. อบรมการทำดอกไม้ประดิษฐ์</t>
  </si>
  <si>
    <t xml:space="preserve">  5. ศึกษาดูงานแหล่งเรียนรู้เศรษฐกิจพอเพียง</t>
  </si>
  <si>
    <r>
      <t xml:space="preserve">  </t>
    </r>
    <r>
      <rPr>
        <sz val="16"/>
        <rFont val="TH SarabunPSK"/>
        <family val="2"/>
      </rPr>
      <t>1. การทำปุ๋ยน้ำหมักชีวภาพ</t>
    </r>
  </si>
  <si>
    <r>
      <rPr>
        <sz val="16"/>
        <rFont val="TH SarabunPSK"/>
        <family val="2"/>
      </rPr>
      <t xml:space="preserve">  2.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ศึกษาดูงานแหล่งเรียนรู้เศรษฐกิจพอเพียง</t>
    </r>
  </si>
  <si>
    <r>
      <t xml:space="preserve">  </t>
    </r>
    <r>
      <rPr>
        <sz val="16"/>
        <rFont val="TH SarabunPSK"/>
        <family val="2"/>
      </rPr>
      <t>3. การปลูกผักปลอดสารพิษ</t>
    </r>
  </si>
  <si>
    <t xml:space="preserve">  4. การทำลวดพันถ้วยรับน้ำยาง</t>
  </si>
  <si>
    <t xml:space="preserve">  1. การทำดอกกุหลาบจากเชือกพลาสติก</t>
  </si>
  <si>
    <t xml:space="preserve">  2. การทำดอกกุหลาบจากใบเตย</t>
  </si>
  <si>
    <t xml:space="preserve">  4. การทำเทียนเจล</t>
  </si>
  <si>
    <t xml:space="preserve">  5. การปลูกผักปลอดสารพิษ</t>
  </si>
  <si>
    <t xml:space="preserve">  3. การทำขนมไทย</t>
  </si>
  <si>
    <t xml:space="preserve">  4. ประดิษฐ์ดอกไม้จากเชือกพลาสติก</t>
  </si>
  <si>
    <t xml:space="preserve">  4. การทำผ้าบาติก</t>
  </si>
  <si>
    <t xml:space="preserve">  2. ปลูกผักปลอดสารพิษ</t>
  </si>
  <si>
    <t xml:space="preserve">  2. การทำเทียนเจล</t>
  </si>
  <si>
    <t xml:space="preserve">  3. การทำดอกกุหลาบจากเชือกพลาสติก</t>
  </si>
  <si>
    <t xml:space="preserve">  5. การทำดอกไม้จากกระดาษทางจาก</t>
  </si>
  <si>
    <r>
      <t xml:space="preserve"> </t>
    </r>
    <r>
      <rPr>
        <sz val="16"/>
        <rFont val="TH SarabunPSK"/>
        <family val="2"/>
      </rPr>
      <t xml:space="preserve"> 3. การเลี้ยงไก่ไข่</t>
    </r>
  </si>
  <si>
    <t xml:space="preserve">    3.1 ห้องสมุดเคลื่อนที่</t>
  </si>
  <si>
    <t xml:space="preserve">    3.2 ความรู้สู่ประตูบ้าน</t>
  </si>
  <si>
    <t xml:space="preserve">    3.3 บริการอินเทอร์เน็ต</t>
  </si>
  <si>
    <t xml:space="preserve">  1. ส่งเสริมการอ่านใน กศน.ตำบล</t>
  </si>
  <si>
    <t xml:space="preserve">  2. ส่งเสริมการอ่านใน ร.พ.ส.ต.ชุมชน</t>
  </si>
  <si>
    <t xml:space="preserve">  3. มุมหนังสือน่าอ่านที่บ้านครู กศน.</t>
  </si>
  <si>
    <t xml:space="preserve">  2. มุมหนังสือประจำบ้าน</t>
  </si>
  <si>
    <t xml:space="preserve">  3. มุมส่งเสริมการอ่านที่บ้านครู กศน.ตำบล</t>
  </si>
  <si>
    <t xml:space="preserve">  1. อำเภอยิ้มเคลื่อนที่</t>
  </si>
  <si>
    <t xml:space="preserve">  2. ส่งเสริมการอ่าน กศน.ตำบล</t>
  </si>
  <si>
    <t xml:space="preserve">  3. ส่งเสริมการอ่านใน รพ.สต.</t>
  </si>
  <si>
    <t xml:space="preserve">  4. มุมหนังสือบ้านครู</t>
  </si>
  <si>
    <t xml:space="preserve">  2. วันเด็กแห่งชาติ</t>
  </si>
  <si>
    <t xml:space="preserve">  3. ส่งเสริมการอ่าน กศน.กันตัง</t>
  </si>
  <si>
    <t xml:space="preserve">  1. ส่งเสริมการอ่านใน กศน.ตำบลนาเกลือ</t>
  </si>
  <si>
    <t xml:space="preserve">  2. ส่งเสริมการอ่านบ้านครู กศน.ตำบลนาเกลือ</t>
  </si>
  <si>
    <t xml:space="preserve">  3. ส่งเสริมการอ่าน รพ.สต.ชุมชนนาเกลือ</t>
  </si>
  <si>
    <t xml:space="preserve">  4. ส่งเสริมการอ่านเคลื่อนที่</t>
  </si>
  <si>
    <t xml:space="preserve">  5. ส่งเสริมการเรียนรู้ ICT กศน.ตำบลนาเกลือ</t>
  </si>
  <si>
    <t xml:space="preserve">  2. ส่งเสริมการอ่านใน วนอุทยานบ่อน้ำร้อน</t>
  </si>
  <si>
    <t xml:space="preserve">  4. มุมหนังสือในบ้าน</t>
  </si>
  <si>
    <t xml:space="preserve">  5. ส่งเสริมการอ่านตำบลเคลื่อนที่</t>
  </si>
  <si>
    <t xml:space="preserve">  1. ส่งเสริมการอ่าน กศน.ตำบล</t>
  </si>
  <si>
    <t xml:space="preserve">  2. ส่งเสริมการอ่านใน รพ.สต.</t>
  </si>
  <si>
    <t xml:space="preserve">  3. มุมหนังสือในบ้านป่าเตียว</t>
  </si>
  <si>
    <t xml:space="preserve">  1. ส่งเสริมการอ่านกิจกรรมอำเภอยิ้ม</t>
  </si>
  <si>
    <t xml:space="preserve">  2. ส่งเสริมการอ่านใน กศน.ตำบล</t>
  </si>
  <si>
    <t xml:space="preserve">  3. มุมหนังสือในสถานประกอบการ</t>
  </si>
  <si>
    <t xml:space="preserve">  4. มุมหนังสือใน รพ.สต.ตำบลย่านซื่อ</t>
  </si>
  <si>
    <t xml:space="preserve">  5. มุมส่งเสริมการอ่านบ้านครู กศน.ตำบล</t>
  </si>
  <si>
    <t xml:space="preserve">  1. ส่งเสริมการอ่านภายใน กศน.ตำบล</t>
  </si>
  <si>
    <t xml:space="preserve">  2. มุมหนังสือในสถานประกอบการ</t>
  </si>
  <si>
    <t xml:space="preserve">  3. ส่งเสริมการอ่านในตำบลกันตัง</t>
  </si>
  <si>
    <t xml:space="preserve">  4. ส่งเสริมการอ่านบ้านครู กศน.</t>
  </si>
  <si>
    <t xml:space="preserve">  5. ส่งเสริมการอ่านชุมชนรักการอ่านบ้านนายยอดทอง</t>
  </si>
  <si>
    <t xml:space="preserve">  2. ส่งเสริมการอ่านในบ้านครู กศน.ตำบล</t>
  </si>
  <si>
    <t xml:space="preserve">  3. มุมหนังสือประจำหมู่บ้าน</t>
  </si>
  <si>
    <t xml:space="preserve">  4. มุมหนังสือใน รพ.สต.บ้านตะคียนหลบฟ้า</t>
  </si>
  <si>
    <r>
      <t xml:space="preserve">  </t>
    </r>
    <r>
      <rPr>
        <sz val="16"/>
        <rFont val="TH SarabunPSK"/>
        <family val="2"/>
      </rPr>
      <t>1. อำเภอยิ้มเคลื่อนที่</t>
    </r>
  </si>
  <si>
    <r>
      <t xml:space="preserve">  </t>
    </r>
    <r>
      <rPr>
        <sz val="16"/>
        <rFont val="TH SarabunPSK"/>
        <family val="2"/>
      </rPr>
      <t>2. มุมหนังสือประจำหมู่บ้าน</t>
    </r>
  </si>
  <si>
    <t xml:space="preserve">  4. ส่งเสริมการอ่าน กศน.ตำบล</t>
  </si>
  <si>
    <t xml:space="preserve">  5. มุมหนังสือบ้านครู</t>
  </si>
  <si>
    <t xml:space="preserve">  2. มุมหนังสือประจำหมู่บ้าน</t>
  </si>
  <si>
    <t xml:space="preserve">  3. มุมหนังสือใน รพ.สต.ควนธานี</t>
  </si>
  <si>
    <t xml:space="preserve">  4. มุมส่งเสริมการอ่านบ้านครู กศน.ตำบล</t>
  </si>
  <si>
    <t xml:space="preserve">  2. มุมส่งเสริมการอ่านในบ้านครู กศน.ตำบล</t>
  </si>
  <si>
    <t xml:space="preserve">  3. มุมส่งเสริมการอ่านใน รพ.สต.บ้านคลองลุ</t>
  </si>
  <si>
    <t xml:space="preserve">  4. มุมหนังสือประจำหมู่บ้าน</t>
  </si>
  <si>
    <t xml:space="preserve">  1. หมู่ 1 บ้านท่าเรือ</t>
  </si>
  <si>
    <t xml:space="preserve">  2. หมู่ 2 บ้านควนมอง</t>
  </si>
  <si>
    <t xml:space="preserve">  3. หมู่ 4 บ้านเกาะคียม</t>
  </si>
  <si>
    <r>
      <t xml:space="preserve">  </t>
    </r>
    <r>
      <rPr>
        <sz val="16"/>
        <rFont val="TH SarabunPSK"/>
        <family val="2"/>
      </rPr>
      <t>1. หมู่ที่ 2 บ้านโคกยาง</t>
    </r>
  </si>
  <si>
    <r>
      <t xml:space="preserve">  </t>
    </r>
    <r>
      <rPr>
        <sz val="16"/>
        <rFont val="TH SarabunPSK"/>
        <family val="2"/>
      </rPr>
      <t>2. หมู่ที่ 3 บ้านยะหรม</t>
    </r>
  </si>
  <si>
    <r>
      <t xml:space="preserve">  </t>
    </r>
    <r>
      <rPr>
        <sz val="16"/>
        <rFont val="TH SarabunPSK"/>
        <family val="2"/>
      </rPr>
      <t>3. หมู่ที่ 5 บ้านหนองเหม้า</t>
    </r>
  </si>
  <si>
    <r>
      <t xml:space="preserve">  </t>
    </r>
    <r>
      <rPr>
        <sz val="16"/>
        <rFont val="TH SarabunPSK"/>
        <family val="2"/>
      </rPr>
      <t>4. หมู่ที่ 6 บ้านสว่างคีรี</t>
    </r>
  </si>
  <si>
    <t xml:space="preserve">  1. บ้านหนังสืออัจฉริยะหมู่ที่ 1 บ้านโคกสะท้อน</t>
  </si>
  <si>
    <t xml:space="preserve">  2. บ้านหนังสืออัจฉริยะหมู่ที่ 3 บ้านมดตะนอย</t>
  </si>
  <si>
    <t xml:space="preserve">  3. บ้านหนังสืออัจฉริยะหมู่ที่ 6 บ้านเจ้าไหม</t>
  </si>
  <si>
    <t xml:space="preserve">  4. บ้านหนังสืออัจฉริยะหมู่ที่ 7 บ้านโทรายแก้ว</t>
  </si>
  <si>
    <t xml:space="preserve">  1. บ้านหนังสืออัจฉริยะหมู่ที่ 1 บ้านบางสัก</t>
  </si>
  <si>
    <t xml:space="preserve">  2. บ้านหนังสืออัจฉริยะหมู่ที่ 2 บ้านบางสัก</t>
  </si>
  <si>
    <t xml:space="preserve">  3. บ้านหนังสืออัจฉริยะหมู่ที่ 3 บ้านควนตุ้งกู</t>
  </si>
  <si>
    <t xml:space="preserve">  1. บ้านหนังสืออัจฉริยะบ้านนาเกลือเหนือ</t>
  </si>
  <si>
    <t xml:space="preserve">  2. บ้านหนังสืออัจฉริยะบ้านนาเกลือใต้</t>
  </si>
  <si>
    <t xml:space="preserve">  3. บ้านหนังสืออัจฉริยะบ้านท่าโต๊ะเมฆ</t>
  </si>
  <si>
    <r>
      <t xml:space="preserve">  </t>
    </r>
    <r>
      <rPr>
        <sz val="16"/>
        <rFont val="TH SarabunPSK"/>
        <family val="2"/>
      </rPr>
      <t>1. ส่งเสริมการอ่าน แจกแว่นสายตาผู้สูงอายุ หมู่ 2</t>
    </r>
  </si>
  <si>
    <t xml:space="preserve">  2. ส่งเสริมการอ่าน แจกแว่นสายตาผู้สูงอายุ หมู่ 4</t>
  </si>
  <si>
    <t xml:space="preserve">  3. ส่งเสริมการอ่าน แจกแว่นสายตาผู้สูงอายุ หมู่ 6</t>
  </si>
  <si>
    <t xml:space="preserve">  4. ส่งเสริมการอ่าน แจกแว่นสายตาผู้สูงอายุ หมู่ 7</t>
  </si>
  <si>
    <t xml:space="preserve">  1. บ้านหนังสืออัจฉริยะหมู่ที่ 4 บ้านแหลมม่วง</t>
  </si>
  <si>
    <t xml:space="preserve">  2. บ้านหนังสืออัจฉริยะหมู่ที่ 5 บ้านป่าเตียว</t>
  </si>
  <si>
    <t xml:space="preserve">  3. บ้านหนังสืออัจฉริยะหมู่ที่ 6 บ้านควนทองสีห์</t>
  </si>
  <si>
    <t xml:space="preserve">  1. หมู่ 1 บ้านโคกทราย</t>
  </si>
  <si>
    <t xml:space="preserve">  2. หมู่ 4 บ้านทุ่งอิฐ</t>
  </si>
  <si>
    <t xml:space="preserve">  1. บ้านหนังสืออัจฉริยะหมู่ที่ 1 บ้านท่าเรือ</t>
  </si>
  <si>
    <t xml:space="preserve">  2. บ้านหนังสืออัจฉริยะหมู่ที่ 2 บ้านห้วยลึก</t>
  </si>
  <si>
    <t xml:space="preserve">  3. บ้านหนังสืออัจฉริยะหมู่ที่ 4 บ้านปาแต</t>
  </si>
  <si>
    <t xml:space="preserve">  1. บ้านหนังสืออัจฉริยะหมู่ 2 บ้านพรุใหญ่</t>
  </si>
  <si>
    <t xml:space="preserve">  2. บ้านหนังสืออัจฉริยะหมู่ 4 บ้านโต๊ะเมือง</t>
  </si>
  <si>
    <t xml:space="preserve">  3. บ้านหนังสืออัจฉริยะหมู่ 6 บ้านตะเคียนหลบฟ้า</t>
  </si>
  <si>
    <t xml:space="preserve">  1. บ้านหนังสืออัจฉริยะหมู่ที่ 1 บ้านหนองเสม็ด</t>
  </si>
  <si>
    <t xml:space="preserve">  2. บ้านหนังสืออัจฉริยะหมู่ที่ 3 บ้านคลองชีล้อม</t>
  </si>
  <si>
    <t xml:space="preserve">  3. บ้านหนังสืออัจฉริยะหมู่ที่ 4 บ้านป่ากอ</t>
  </si>
  <si>
    <t xml:space="preserve">  1. หมู่ 1 บ้านเกาะยาว</t>
  </si>
  <si>
    <t xml:space="preserve">  2. หมู่ 4 บ้านนาใน</t>
  </si>
  <si>
    <t xml:space="preserve">  3. หมู่ 5 บ้านบินหยี</t>
  </si>
  <si>
    <t xml:space="preserve">  4. หมู่ 6 บ้านบางหมากน้อย</t>
  </si>
  <si>
    <t xml:space="preserve">  1. บ้านหนังสืออัจฉริยะหมู่ 1 บ้านทอญหาร</t>
  </si>
  <si>
    <t xml:space="preserve">  2. บ้านหนังสืออัจฉริยะหมู่ 4 บ้านนาเหนือ</t>
  </si>
  <si>
    <t xml:space="preserve">  3. บ้านหนังสืออัจฉริยะหมู่ 6 บ้านคลองเคียน</t>
  </si>
  <si>
    <t xml:space="preserve">     1. โครงการอบรมคุณธรรม จริยธรรม </t>
  </si>
  <si>
    <t xml:space="preserve">     2. โครงการศีลธรรมเพื่อพัฒนาคุณภาพชีวิต</t>
  </si>
  <si>
    <t xml:space="preserve">     3. โครงการอนุรักษ์ทรัพยากรธรรมชาติและสิ่งแวดล้อม</t>
  </si>
  <si>
    <t>ศูนย์ กศน.อำเภอ ปะเหลียน</t>
  </si>
  <si>
    <t>ศูนย์ฝึกอาชีพชุมชน</t>
  </si>
  <si>
    <t xml:space="preserve">    2.1  .......................................</t>
  </si>
  <si>
    <t xml:space="preserve">    2.2 .............................................................................</t>
  </si>
  <si>
    <t>โครงการพัฒนาอาชีพ</t>
  </si>
  <si>
    <t xml:space="preserve">    2.4 .............................................................................</t>
  </si>
  <si>
    <t xml:space="preserve">    4.1 โครงการศึกษาดูงาน </t>
  </si>
  <si>
    <t xml:space="preserve">    3.1 ค่า ซื้อหนังสือ สื่อ สำหรับห้องสมุด</t>
  </si>
  <si>
    <t xml:space="preserve">    3.2 ค่าหนังสือพิมพ์ห้องสมุด</t>
  </si>
  <si>
    <t xml:space="preserve">    3.2 ค่าวารสาร ห้องสมุด</t>
  </si>
  <si>
    <t xml:space="preserve">   4.1 ค่าหนังสือพิมพ์ กศน.ตำบล/ค่าวารสาร/ค่านิตยสาร</t>
  </si>
  <si>
    <t xml:space="preserve">   4.2 ค่าสื่อ กศน.ตำบล</t>
  </si>
  <si>
    <t xml:space="preserve">   4.3 ผู้รับบริการ กศน.ตำบล</t>
  </si>
  <si>
    <t xml:space="preserve">   5.1 ค่าหนังสือพิมพ์ กศน.ตำบล/ค่าวารสาร/ค่านิตยสาร</t>
  </si>
  <si>
    <t xml:space="preserve">  5.2 ผู้รับบริการบ้านหนังสืออัจฉริยะ</t>
  </si>
  <si>
    <t xml:space="preserve">      3.1 ศึกษาดูงานด้านเศรษฐกิจพอเพียง </t>
  </si>
  <si>
    <t>ประจำเดือน  มกราคม   พ.ศ.2557</t>
  </si>
  <si>
    <t>ศูนย์การศึกษานอกระบบและการศึกษาตามอัธยาศัยอำเภอเมืองตรัง</t>
  </si>
  <si>
    <t>ผลการดำเนินการเดือนนี้      (ม.ค.57)</t>
  </si>
  <si>
    <t xml:space="preserve">รวมผลการดำเนินงาน        </t>
  </si>
  <si>
    <t>แผนงาน : สร้างและกระจายโอกาสทางการศึกษาให้ทั่วถึงและเป็นธรรม</t>
  </si>
  <si>
    <t>ผลผลิตที่ 4 ผู้รับบริการการศึกษานอกระบบ</t>
  </si>
  <si>
    <t xml:space="preserve">    2.1 โครงการจัดการเรียนการสอนหลักสูตรระยะสั้นอาชีพเพื่อการมีงานทำ</t>
  </si>
  <si>
    <t xml:space="preserve">    2.2 โครงการศูนย์อาชีพเพื่อการมีงานทำ  "ศูนย์ฝึกอาชีพชุมชน"</t>
  </si>
  <si>
    <t xml:space="preserve">    2.3 โครงการศูนย์อาเซี่ยนศึกษากศน.อำเภอเมืองตรัง</t>
  </si>
  <si>
    <t xml:space="preserve">   3.1 โครงการจัดการศึกษาเพื่อพัฒนาทักษะชีวิต</t>
  </si>
  <si>
    <t xml:space="preserve">        กิจกรรมเสริมสร้างภูมิคุ้มกันเพศศึกษาและการป้องกันเอดส์</t>
  </si>
  <si>
    <t xml:space="preserve">    4.1 โครงการจัดการศึกษาเพื่อพัฒนาสังคมและชุมชน</t>
  </si>
  <si>
    <t xml:space="preserve">     5.1 โครงการจัดกระบวนการเรียนรู้ตามหลักปรัชญาเศรษฐกิจพอเพียง</t>
  </si>
  <si>
    <t xml:space="preserve">    5.2 โครงการผักพื้นบ้าน อาหารชีวิต เศรษฐกิจพอเพียง</t>
  </si>
  <si>
    <t xml:space="preserve">    6.1 โครงการพัฒนาทักษะชีวิตและการดูแลสุขภาพในชีวิตประจำวันสำหรับผู้สูงอายุ</t>
  </si>
  <si>
    <t>ผลผลิตที่ 5  ผู้รับบริการการศึกษาตามอัธยาศัย</t>
  </si>
  <si>
    <t>กิจกรรมห้องสมุดประชาชนอำเภอเมืองตรัง</t>
  </si>
  <si>
    <t xml:space="preserve">    3.1 กิจกรรมเทิดพระเกียรติ</t>
  </si>
  <si>
    <t xml:space="preserve">    3.2 กิจกรรมวันเด็กแห่งชาติ</t>
  </si>
  <si>
    <t xml:space="preserve">    3.3 กิจกรรมส่งเสริมการเรียนรู้ในวันสำคัญ(วันรักการอ่าน วันภาษาไทย)</t>
  </si>
  <si>
    <t xml:space="preserve">    3.4 กิจกรรมอาสาสมัครส่งเสริมการอ่าน</t>
  </si>
  <si>
    <t xml:space="preserve">    3.5 กิจกรรมแนะนำหนังสือใหม่</t>
  </si>
  <si>
    <t xml:space="preserve">    3.6 กิจกรรมจัดนิทรรศการา มุมส่งเสริมการเรียนรู้,มุนเฉลิมพระเกียรติ, มุม สคบ.</t>
  </si>
  <si>
    <t xml:space="preserve">    3.7 กิจกรรมส่งเสริมการใช้อินเตอร์เน็ต</t>
  </si>
  <si>
    <t xml:space="preserve">    3.8 กิจกรรมหมุนเวียนสื่อสู่ กศน.ตำบล</t>
  </si>
  <si>
    <t xml:space="preserve">    3.9 กิจกรรมชุมชนต้นแบบแห่งการอ่าน</t>
  </si>
  <si>
    <t xml:space="preserve">    3.10 กิจกรรมห้องสมุดเคลื่อนที่</t>
  </si>
  <si>
    <t xml:space="preserve">    3.11 กิจกรรมส่งเสริมการอ่านในสถานที่ราชการ,สถานประกอบการ</t>
  </si>
  <si>
    <t xml:space="preserve">   4.1 โครงการพัฒนา กศน.ตำบล ให้เป็นศูนย์กลางการเรียนรู้ตลอดชีวิตของชุมชน</t>
  </si>
  <si>
    <t xml:space="preserve">     4.1 กิจกรรมส่งเสริมการเรียนรู้ด้านอาชีพ</t>
  </si>
  <si>
    <t xml:space="preserve">     4.2 กิจกรรมส่งเสริมด้านคุณธรรม จริยธรรม การเรียนรู้ศิลปวัฒนธรรมไทยและประเพณีท้องถิ่น</t>
  </si>
  <si>
    <t xml:space="preserve">     4.3 กิจกรรมพัฒนาและอนุรักษ์ทรัพยากรธรรมชาติและสิ่งแวดล้อม</t>
  </si>
  <si>
    <t xml:space="preserve">     4.4 กิจกรรมส่งเสริมสนับสนุนการแสดงความจงรักภักดีต่อชาติ ศาสนา พระมหากษัตริย์</t>
  </si>
  <si>
    <t xml:space="preserve">     4.5 กิจกรรมส่งเสริมการป้องกันภัยจากสิ่งเสพติด</t>
  </si>
  <si>
    <t xml:space="preserve">     4.6 กิจกรรมเสริมสร้างความรู้เกี่ยวกับประชาคมอาเซียน</t>
  </si>
  <si>
    <t xml:space="preserve">     4.7 กิจกรรมส่งเสริมการอ่าน</t>
  </si>
  <si>
    <t xml:space="preserve">     4.8 กิจกรรมส่งเสริมการเรียนรู้ในวันสำคัญ</t>
  </si>
  <si>
    <t xml:space="preserve">   4.2 โครงการ"บ้านหนังสืออัจฉริยะ"</t>
  </si>
  <si>
    <t>แผนงาน : สนับสนุนจัดการศึกษาตั้งแต่ปฐมวัยจนจบการศึกษาขั้นพื้นฐาน โครงการสนับสนุนค่าใช้จ่ายในการจัดการศึกษาตั้งแต่ระดับอนุบาลจนจบการศึกษาขั้นพื้นฐาน</t>
  </si>
  <si>
    <t xml:space="preserve">     3.1 กิจกรรมสอนเสริม</t>
  </si>
  <si>
    <t xml:space="preserve">     3.2 กิจกรรมพัฒนาด้าน ICT</t>
  </si>
  <si>
    <t xml:space="preserve">     3.3 กิจกรรมส่งเสริมสุขภาพกายและสุขภาพจิต</t>
  </si>
  <si>
    <t xml:space="preserve">     3.4 การทำบัญชีครัวเรือน</t>
  </si>
  <si>
    <t xml:space="preserve">     3.5 "ค่ายคุณธรรม จริยธรรม"</t>
  </si>
  <si>
    <t xml:space="preserve">     3.6 ค่ายวิชาการสู่อาเซียน</t>
  </si>
  <si>
    <t xml:space="preserve">     3.7 ศึกษาแหล่งเรียนรู้เชิงศิลปะวัฒนธรรมสู่ประชาคมอาเซียน</t>
  </si>
  <si>
    <t>ผลการดำเนินการเดือนนี้      (ม.ค.56)</t>
  </si>
  <si>
    <t xml:space="preserve">           ปกติ</t>
  </si>
  <si>
    <t xml:space="preserve">           พิการ</t>
  </si>
  <si>
    <t xml:space="preserve"> 6. จำนวนนักศึกษาหลักสูตรการศึกษาขั้นพื้นฐาน (EP)</t>
  </si>
  <si>
    <t xml:space="preserve"> 7. จำนวนนักศึกษาการศึกษานอกระบบ ระดับสูงสุดของการศึกษาขั้นพื้นฐาน</t>
  </si>
  <si>
    <t xml:space="preserve">          - ระดับสูงสุดของการศึกษาขั้นพื้นฐาน</t>
  </si>
  <si>
    <t>ประจำเดือน มกราคม   พ.ศ.2557</t>
  </si>
  <si>
    <t>ศูนย์ กศน.อำเภอห้วยยอด</t>
  </si>
  <si>
    <t>ศูนย์ฝึกอาชีพชุมชน(กศน.ตำบล)</t>
  </si>
  <si>
    <t xml:space="preserve">    2.1 .............................................................................</t>
  </si>
  <si>
    <t>ศูนย์ฝึกอาชีพชุมชน(ตามความหนาแน่นของประชากร)</t>
  </si>
  <si>
    <t xml:space="preserve">    2.1 การทำลวดพันถ้วยรับน้ำยางพารา</t>
  </si>
  <si>
    <t>ศูนย์ฝึกอาชีพชุมชน(Mini OTOP MBA)</t>
  </si>
  <si>
    <t xml:space="preserve">    4.1 อยู่อย่างไรให้มีความสุขกับลูกหลาน</t>
  </si>
  <si>
    <t xml:space="preserve">     5.1 การเลี้ยงปลาดุกในกระชัง</t>
  </si>
  <si>
    <t xml:space="preserve">    3.1 ..............................................................................</t>
  </si>
  <si>
    <t xml:space="preserve">    3.2 ..............................................................................</t>
  </si>
  <si>
    <t xml:space="preserve">   4.1 ..............................................................................</t>
  </si>
  <si>
    <t xml:space="preserve">   4.2 ..............................................................................</t>
  </si>
  <si>
    <t xml:space="preserve">  5.1 ……………………………………………………………….,….</t>
  </si>
  <si>
    <t>ศูนย์ กศน.อำเภอ สิเกา</t>
  </si>
  <si>
    <t xml:space="preserve">    2.1 การเลี้ยงปลาดุกในบ่อพลาสติก กศน.ตำบลไม้ฝาด (จัดสรรตามจำนวนตำบล)</t>
  </si>
  <si>
    <t xml:space="preserve">    2.2 ธุรกิจขนมไทย กศน.ตำบลเขาไม้แก้ว (จัดสรรตามจำนวนตำบล) </t>
  </si>
  <si>
    <t xml:space="preserve">    3.1  มุมอาเซียน</t>
  </si>
  <si>
    <t xml:space="preserve">    3.2  อินเตอร์เน็ต</t>
  </si>
  <si>
    <t xml:space="preserve">    3.2  กิจกรรมวันเด็กแห่งชาติ</t>
  </si>
  <si>
    <t xml:space="preserve">    3.2  กิจกรรมเก็บอักษรใส่สุขา</t>
  </si>
  <si>
    <t xml:space="preserve">   4.1 นิเทศการส่งเสริมการอ่าน</t>
  </si>
  <si>
    <t xml:space="preserve">   4.2 มุมหนังสือ กศน.ตำบล</t>
  </si>
  <si>
    <t xml:space="preserve">   4.3 โรงพยาบาลส่งเสริมสุขภาพ</t>
  </si>
  <si>
    <t xml:space="preserve">  5.1 อ่านเฉลิมพระเกียรติ 5 ธันวา</t>
  </si>
  <si>
    <t xml:space="preserve">  5.2 บ้านหนังสืออัจฉริยะ</t>
  </si>
  <si>
    <t xml:space="preserve">  5.3 มุมหนังสือบ้านครู</t>
  </si>
  <si>
    <t xml:space="preserve">    3.1 โครงการอาสายุวกาชาดเรื่องกาชาดและการปฐมพยาบาล</t>
  </si>
  <si>
    <t xml:space="preserve">    3.2 โครงการอบรมคุณธรรม จริยธรรม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</si>
</sst>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0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b/>
      <sz val="18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2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4"/>
      <name val="TH SarabunPSK"/>
      <family val="2"/>
    </font>
    <font>
      <sz val="14"/>
      <name val="Arial"/>
      <family val="2"/>
    </font>
    <font>
      <sz val="16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b/>
      <sz val="12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2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4" fillId="0" borderId="0" xfId="46" applyFont="1">
      <alignment/>
      <protection/>
    </xf>
    <xf numFmtId="0" fontId="5" fillId="0" borderId="0" xfId="46" applyFont="1" applyAlignment="1">
      <alignment horizontal="center" vertical="center" wrapText="1"/>
      <protection/>
    </xf>
    <xf numFmtId="0" fontId="5" fillId="0" borderId="0" xfId="46" applyFont="1">
      <alignment/>
      <protection/>
    </xf>
    <xf numFmtId="0" fontId="5" fillId="0" borderId="10" xfId="46" applyFont="1" applyFill="1" applyBorder="1" applyAlignment="1">
      <alignment horizontal="center" vertical="center" wrapText="1"/>
      <protection/>
    </xf>
    <xf numFmtId="0" fontId="5" fillId="0" borderId="0" xfId="46" applyFont="1" applyFill="1" applyAlignment="1">
      <alignment horizontal="center"/>
      <protection/>
    </xf>
    <xf numFmtId="0" fontId="5" fillId="33" borderId="10" xfId="46" applyFont="1" applyFill="1" applyBorder="1" applyAlignment="1">
      <alignment horizontal="left" vertical="center"/>
      <protection/>
    </xf>
    <xf numFmtId="0" fontId="5" fillId="0" borderId="11" xfId="46" applyFont="1" applyBorder="1" applyAlignment="1">
      <alignment horizontal="left" vertical="center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7" fillId="0" borderId="10" xfId="46" applyFont="1" applyBorder="1">
      <alignment/>
      <protection/>
    </xf>
    <xf numFmtId="0" fontId="7" fillId="0" borderId="0" xfId="46" applyFont="1">
      <alignment/>
      <protection/>
    </xf>
    <xf numFmtId="0" fontId="5" fillId="0" borderId="10" xfId="46" applyFont="1" applyFill="1" applyBorder="1" applyAlignment="1">
      <alignment/>
      <protection/>
    </xf>
    <xf numFmtId="0" fontId="4" fillId="0" borderId="10" xfId="46" applyFont="1" applyFill="1" applyBorder="1" applyAlignment="1">
      <alignment horizontal="center"/>
      <protection/>
    </xf>
    <xf numFmtId="0" fontId="4" fillId="0" borderId="10" xfId="46" applyFont="1" applyFill="1" applyBorder="1">
      <alignment/>
      <protection/>
    </xf>
    <xf numFmtId="3" fontId="4" fillId="0" borderId="10" xfId="46" applyNumberFormat="1" applyFont="1" applyFill="1" applyBorder="1">
      <alignment/>
      <protection/>
    </xf>
    <xf numFmtId="0" fontId="4" fillId="0" borderId="0" xfId="46" applyFont="1" applyFill="1">
      <alignment/>
      <protection/>
    </xf>
    <xf numFmtId="0" fontId="5" fillId="0" borderId="10" xfId="47" applyFont="1" applyBorder="1" applyAlignment="1">
      <alignment wrapText="1"/>
      <protection/>
    </xf>
    <xf numFmtId="0" fontId="4" fillId="0" borderId="10" xfId="46" applyFont="1" applyFill="1" applyBorder="1" applyAlignment="1">
      <alignment wrapText="1"/>
      <protection/>
    </xf>
    <xf numFmtId="0" fontId="5" fillId="0" borderId="10" xfId="46" applyFont="1" applyFill="1" applyBorder="1" applyAlignment="1">
      <alignment wrapText="1"/>
      <protection/>
    </xf>
    <xf numFmtId="0" fontId="4" fillId="0" borderId="10" xfId="46" applyFont="1" applyBorder="1" applyAlignment="1">
      <alignment wrapText="1"/>
      <protection/>
    </xf>
    <xf numFmtId="0" fontId="4" fillId="0" borderId="10" xfId="46" applyFont="1" applyBorder="1" applyAlignment="1">
      <alignment horizontal="center"/>
      <protection/>
    </xf>
    <xf numFmtId="0" fontId="4" fillId="0" borderId="10" xfId="46" applyFont="1" applyBorder="1">
      <alignment/>
      <protection/>
    </xf>
    <xf numFmtId="0" fontId="4" fillId="0" borderId="10" xfId="46" applyFont="1" applyFill="1" applyBorder="1" applyAlignment="1">
      <alignment/>
      <protection/>
    </xf>
    <xf numFmtId="0" fontId="5" fillId="33" borderId="10" xfId="46" applyFont="1" applyFill="1" applyBorder="1" applyAlignment="1">
      <alignment wrapText="1"/>
      <protection/>
    </xf>
    <xf numFmtId="0" fontId="4" fillId="33" borderId="10" xfId="46" applyFont="1" applyFill="1" applyBorder="1" applyAlignment="1">
      <alignment horizontal="center"/>
      <protection/>
    </xf>
    <xf numFmtId="0" fontId="4" fillId="33" borderId="10" xfId="46" applyFont="1" applyFill="1" applyBorder="1">
      <alignment/>
      <protection/>
    </xf>
    <xf numFmtId="0" fontId="4" fillId="0" borderId="0" xfId="46" applyFont="1" applyFill="1" applyAlignment="1">
      <alignment horizontal="center"/>
      <protection/>
    </xf>
    <xf numFmtId="0" fontId="5" fillId="33" borderId="10" xfId="46" applyFont="1" applyFill="1" applyBorder="1" applyAlignment="1">
      <alignment/>
      <protection/>
    </xf>
    <xf numFmtId="0" fontId="5" fillId="0" borderId="10" xfId="46" applyFont="1" applyFill="1" applyBorder="1">
      <alignment/>
      <protection/>
    </xf>
    <xf numFmtId="3" fontId="4" fillId="0" borderId="10" xfId="46" applyNumberFormat="1" applyFont="1" applyFill="1" applyBorder="1" applyAlignment="1">
      <alignment horizontal="center"/>
      <protection/>
    </xf>
    <xf numFmtId="2" fontId="4" fillId="0" borderId="10" xfId="46" applyNumberFormat="1" applyFont="1" applyBorder="1">
      <alignment/>
      <protection/>
    </xf>
    <xf numFmtId="0" fontId="5" fillId="0" borderId="10" xfId="46" applyFont="1" applyFill="1" applyBorder="1" applyAlignment="1">
      <alignment horizontal="center"/>
      <protection/>
    </xf>
    <xf numFmtId="0" fontId="5" fillId="0" borderId="10" xfId="46" applyFont="1" applyBorder="1">
      <alignment/>
      <protection/>
    </xf>
    <xf numFmtId="3" fontId="5" fillId="0" borderId="10" xfId="46" applyNumberFormat="1" applyFont="1" applyBorder="1" applyAlignment="1">
      <alignment horizontal="center"/>
      <protection/>
    </xf>
    <xf numFmtId="3" fontId="4" fillId="0" borderId="10" xfId="46" applyNumberFormat="1" applyFont="1" applyBorder="1">
      <alignment/>
      <protection/>
    </xf>
    <xf numFmtId="3" fontId="4" fillId="0" borderId="10" xfId="46" applyNumberFormat="1" applyFont="1" applyBorder="1" applyAlignment="1">
      <alignment horizontal="center"/>
      <protection/>
    </xf>
    <xf numFmtId="0" fontId="5" fillId="33" borderId="10" xfId="46" applyFont="1" applyFill="1" applyBorder="1">
      <alignment/>
      <protection/>
    </xf>
    <xf numFmtId="2" fontId="4" fillId="0" borderId="10" xfId="46" applyNumberFormat="1" applyFont="1" applyFill="1" applyBorder="1">
      <alignment/>
      <protection/>
    </xf>
    <xf numFmtId="0" fontId="4" fillId="0" borderId="0" xfId="34" applyFont="1">
      <alignment/>
      <protection/>
    </xf>
    <xf numFmtId="0" fontId="4" fillId="0" borderId="0" xfId="34" applyFont="1" applyFill="1">
      <alignment/>
      <protection/>
    </xf>
    <xf numFmtId="0" fontId="5" fillId="0" borderId="0" xfId="34" applyFont="1" applyFill="1" applyAlignment="1">
      <alignment horizontal="left"/>
      <protection/>
    </xf>
    <xf numFmtId="0" fontId="5" fillId="0" borderId="0" xfId="34" applyFont="1" applyFill="1">
      <alignment/>
      <protection/>
    </xf>
    <xf numFmtId="0" fontId="5" fillId="11" borderId="0" xfId="34" applyFont="1" applyFill="1">
      <alignment/>
      <protection/>
    </xf>
    <xf numFmtId="0" fontId="5" fillId="11" borderId="12" xfId="34" applyFont="1" applyFill="1" applyBorder="1" applyAlignment="1">
      <alignment horizontal="center" vertical="center" wrapText="1"/>
      <protection/>
    </xf>
    <xf numFmtId="0" fontId="5" fillId="0" borderId="0" xfId="34" applyFont="1" applyAlignment="1">
      <alignment horizontal="center" vertical="center" wrapText="1"/>
      <protection/>
    </xf>
    <xf numFmtId="0" fontId="5" fillId="0" borderId="0" xfId="34" applyFont="1">
      <alignment/>
      <protection/>
    </xf>
    <xf numFmtId="0" fontId="5" fillId="11" borderId="13" xfId="34" applyFont="1" applyFill="1" applyBorder="1" applyAlignment="1">
      <alignment horizontal="center" vertical="center" wrapText="1"/>
      <protection/>
    </xf>
    <xf numFmtId="0" fontId="5" fillId="0" borderId="10" xfId="34" applyFont="1" applyFill="1" applyBorder="1" applyAlignment="1">
      <alignment horizontal="center" vertical="center" wrapText="1"/>
      <protection/>
    </xf>
    <xf numFmtId="0" fontId="5" fillId="0" borderId="0" xfId="34" applyFont="1" applyFill="1" applyAlignment="1">
      <alignment horizontal="center"/>
      <protection/>
    </xf>
    <xf numFmtId="0" fontId="5" fillId="11" borderId="11" xfId="34" applyFont="1" applyFill="1" applyBorder="1" applyAlignment="1">
      <alignment horizontal="center" vertical="center" wrapText="1"/>
      <protection/>
    </xf>
    <xf numFmtId="0" fontId="5" fillId="33" borderId="10" xfId="34" applyFont="1" applyFill="1" applyBorder="1" applyAlignment="1">
      <alignment horizontal="left" vertical="center"/>
      <protection/>
    </xf>
    <xf numFmtId="0" fontId="5" fillId="0" borderId="11" xfId="34" applyFont="1" applyBorder="1" applyAlignment="1">
      <alignment horizontal="left" vertical="center"/>
      <protection/>
    </xf>
    <xf numFmtId="0" fontId="7" fillId="0" borderId="10" xfId="34" applyFont="1" applyBorder="1" applyAlignment="1">
      <alignment horizontal="center" vertical="center" wrapText="1"/>
      <protection/>
    </xf>
    <xf numFmtId="0" fontId="7" fillId="0" borderId="10" xfId="34" applyFont="1" applyFill="1" applyBorder="1" applyAlignment="1">
      <alignment horizontal="center" vertical="center" wrapText="1"/>
      <protection/>
    </xf>
    <xf numFmtId="0" fontId="7" fillId="11" borderId="10" xfId="34" applyFont="1" applyFill="1" applyBorder="1" applyAlignment="1">
      <alignment horizontal="center" vertical="center" wrapText="1"/>
      <protection/>
    </xf>
    <xf numFmtId="0" fontId="7" fillId="0" borderId="10" xfId="34" applyFont="1" applyBorder="1">
      <alignment/>
      <protection/>
    </xf>
    <xf numFmtId="0" fontId="7" fillId="0" borderId="0" xfId="34" applyFont="1">
      <alignment/>
      <protection/>
    </xf>
    <xf numFmtId="0" fontId="5" fillId="0" borderId="10" xfId="34" applyFont="1" applyFill="1" applyBorder="1" applyAlignment="1">
      <alignment/>
      <protection/>
    </xf>
    <xf numFmtId="0" fontId="4" fillId="0" borderId="10" xfId="34" applyFont="1" applyFill="1" applyBorder="1">
      <alignment/>
      <protection/>
    </xf>
    <xf numFmtId="0" fontId="5" fillId="0" borderId="10" xfId="34" applyFont="1" applyFill="1" applyBorder="1">
      <alignment/>
      <protection/>
    </xf>
    <xf numFmtId="0" fontId="5" fillId="11" borderId="10" xfId="34" applyFont="1" applyFill="1" applyBorder="1">
      <alignment/>
      <protection/>
    </xf>
    <xf numFmtId="2" fontId="4" fillId="0" borderId="10" xfId="34" applyNumberFormat="1" applyFont="1" applyFill="1" applyBorder="1">
      <alignment/>
      <protection/>
    </xf>
    <xf numFmtId="187" fontId="4" fillId="0" borderId="10" xfId="38" applyNumberFormat="1" applyFont="1" applyFill="1" applyBorder="1" applyAlignment="1">
      <alignment/>
    </xf>
    <xf numFmtId="0" fontId="4" fillId="0" borderId="10" xfId="34" applyFont="1" applyFill="1" applyBorder="1" applyAlignment="1">
      <alignment wrapText="1"/>
      <protection/>
    </xf>
    <xf numFmtId="3" fontId="4" fillId="0" borderId="10" xfId="34" applyNumberFormat="1" applyFont="1" applyFill="1" applyBorder="1">
      <alignment/>
      <protection/>
    </xf>
    <xf numFmtId="2" fontId="5" fillId="0" borderId="10" xfId="34" applyNumberFormat="1" applyFont="1" applyFill="1" applyBorder="1">
      <alignment/>
      <protection/>
    </xf>
    <xf numFmtId="0" fontId="4" fillId="0" borderId="10" xfId="34" applyFont="1" applyFill="1" applyBorder="1" applyAlignment="1">
      <alignment horizontal="center" vertical="center"/>
      <protection/>
    </xf>
    <xf numFmtId="0" fontId="4" fillId="0" borderId="10" xfId="34" applyFont="1" applyFill="1" applyBorder="1" applyAlignment="1">
      <alignment/>
      <protection/>
    </xf>
    <xf numFmtId="0" fontId="5" fillId="33" borderId="10" xfId="34" applyFont="1" applyFill="1" applyBorder="1" applyAlignment="1">
      <alignment wrapText="1"/>
      <protection/>
    </xf>
    <xf numFmtId="0" fontId="4" fillId="33" borderId="10" xfId="34" applyFont="1" applyFill="1" applyBorder="1">
      <alignment/>
      <protection/>
    </xf>
    <xf numFmtId="0" fontId="4" fillId="0" borderId="10" xfId="34" applyFont="1" applyBorder="1">
      <alignment/>
      <protection/>
    </xf>
    <xf numFmtId="0" fontId="5" fillId="0" borderId="10" xfId="34" applyFont="1" applyFill="1" applyBorder="1" applyAlignment="1">
      <alignment wrapText="1"/>
      <protection/>
    </xf>
    <xf numFmtId="0" fontId="5" fillId="33" borderId="10" xfId="34" applyFont="1" applyFill="1" applyBorder="1" applyAlignment="1">
      <alignment/>
      <protection/>
    </xf>
    <xf numFmtId="3" fontId="4" fillId="0" borderId="10" xfId="34" applyNumberFormat="1" applyFont="1" applyBorder="1">
      <alignment/>
      <protection/>
    </xf>
    <xf numFmtId="4" fontId="4" fillId="0" borderId="10" xfId="34" applyNumberFormat="1" applyFont="1" applyBorder="1">
      <alignment/>
      <protection/>
    </xf>
    <xf numFmtId="2" fontId="4" fillId="0" borderId="10" xfId="34" applyNumberFormat="1" applyFont="1" applyBorder="1">
      <alignment/>
      <protection/>
    </xf>
    <xf numFmtId="3" fontId="5" fillId="0" borderId="10" xfId="34" applyNumberFormat="1" applyFont="1" applyFill="1" applyBorder="1">
      <alignment/>
      <protection/>
    </xf>
    <xf numFmtId="3" fontId="5" fillId="0" borderId="10" xfId="33" applyNumberFormat="1" applyFont="1" applyFill="1" applyBorder="1" applyAlignment="1">
      <alignment/>
    </xf>
    <xf numFmtId="3" fontId="5" fillId="11" borderId="10" xfId="34" applyNumberFormat="1" applyFont="1" applyFill="1" applyBorder="1">
      <alignment/>
      <protection/>
    </xf>
    <xf numFmtId="3" fontId="4" fillId="0" borderId="10" xfId="33" applyNumberFormat="1" applyFont="1" applyFill="1" applyBorder="1" applyAlignment="1">
      <alignment/>
    </xf>
    <xf numFmtId="0" fontId="5" fillId="0" borderId="10" xfId="34" applyFont="1" applyBorder="1">
      <alignment/>
      <protection/>
    </xf>
    <xf numFmtId="3" fontId="5" fillId="0" borderId="10" xfId="34" applyNumberFormat="1" applyFont="1" applyBorder="1">
      <alignment/>
      <protection/>
    </xf>
    <xf numFmtId="3" fontId="5" fillId="11" borderId="10" xfId="33" applyNumberFormat="1" applyFont="1" applyFill="1" applyBorder="1" applyAlignment="1">
      <alignment/>
    </xf>
    <xf numFmtId="2" fontId="5" fillId="0" borderId="10" xfId="34" applyNumberFormat="1" applyFont="1" applyBorder="1">
      <alignment/>
      <protection/>
    </xf>
    <xf numFmtId="0" fontId="5" fillId="33" borderId="10" xfId="34" applyFont="1" applyFill="1" applyBorder="1">
      <alignment/>
      <protection/>
    </xf>
    <xf numFmtId="187" fontId="5" fillId="0" borderId="10" xfId="38" applyNumberFormat="1" applyFont="1" applyFill="1" applyBorder="1" applyAlignment="1">
      <alignment/>
    </xf>
    <xf numFmtId="43" fontId="5" fillId="0" borderId="10" xfId="38" applyNumberFormat="1" applyFont="1" applyFill="1" applyBorder="1" applyAlignment="1">
      <alignment/>
    </xf>
    <xf numFmtId="0" fontId="4" fillId="0" borderId="10" xfId="34" applyFont="1" applyBorder="1" applyAlignment="1">
      <alignment wrapText="1"/>
      <protection/>
    </xf>
    <xf numFmtId="4" fontId="5" fillId="0" borderId="10" xfId="34" applyNumberFormat="1" applyFont="1" applyFill="1" applyBorder="1">
      <alignment/>
      <protection/>
    </xf>
    <xf numFmtId="43" fontId="7" fillId="0" borderId="10" xfId="38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7" fillId="0" borderId="0" xfId="0" applyFont="1" applyAlignment="1">
      <alignment/>
    </xf>
    <xf numFmtId="0" fontId="10" fillId="0" borderId="10" xfId="0" applyFont="1" applyFill="1" applyBorder="1" applyAlignment="1">
      <alignment/>
    </xf>
    <xf numFmtId="59" fontId="12" fillId="0" borderId="10" xfId="0" applyNumberFormat="1" applyFont="1" applyBorder="1" applyAlignment="1">
      <alignment horizontal="center"/>
    </xf>
    <xf numFmtId="59" fontId="10" fillId="0" borderId="10" xfId="0" applyNumberFormat="1" applyFont="1" applyFill="1" applyBorder="1" applyAlignment="1">
      <alignment horizontal="center"/>
    </xf>
    <xf numFmtId="59" fontId="12" fillId="0" borderId="0" xfId="0" applyNumberFormat="1" applyFont="1" applyAlignment="1">
      <alignment horizontal="center"/>
    </xf>
    <xf numFmtId="0" fontId="9" fillId="0" borderId="10" xfId="0" applyFont="1" applyFill="1" applyBorder="1" applyAlignment="1">
      <alignment/>
    </xf>
    <xf numFmtId="59" fontId="9" fillId="0" borderId="10" xfId="0" applyNumberFormat="1" applyFont="1" applyFill="1" applyBorder="1" applyAlignment="1">
      <alignment horizontal="center"/>
    </xf>
    <xf numFmtId="59" fontId="13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61" fontId="10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59" fontId="12" fillId="0" borderId="0" xfId="0" applyNumberFormat="1" applyFont="1" applyAlignment="1">
      <alignment/>
    </xf>
    <xf numFmtId="0" fontId="10" fillId="0" borderId="10" xfId="0" applyFont="1" applyFill="1" applyBorder="1" applyAlignment="1">
      <alignment/>
    </xf>
    <xf numFmtId="0" fontId="10" fillId="0" borderId="10" xfId="47" applyFont="1" applyBorder="1" applyAlignment="1">
      <alignment wrapText="1"/>
      <protection/>
    </xf>
    <xf numFmtId="0" fontId="9" fillId="0" borderId="10" xfId="0" applyFont="1" applyFill="1" applyBorder="1" applyAlignment="1">
      <alignment wrapText="1"/>
    </xf>
    <xf numFmtId="60" fontId="10" fillId="0" borderId="10" xfId="0" applyNumberFormat="1" applyFont="1" applyFill="1" applyBorder="1" applyAlignment="1">
      <alignment horizontal="left" wrapText="1"/>
    </xf>
    <xf numFmtId="61" fontId="10" fillId="0" borderId="10" xfId="0" applyNumberFormat="1" applyFont="1" applyFill="1" applyBorder="1" applyAlignment="1">
      <alignment/>
    </xf>
    <xf numFmtId="61" fontId="9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59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62" fontId="9" fillId="0" borderId="10" xfId="0" applyNumberFormat="1" applyFont="1" applyFill="1" applyBorder="1" applyAlignment="1">
      <alignment horizontal="center"/>
    </xf>
    <xf numFmtId="60" fontId="9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59" fontId="10" fillId="0" borderId="10" xfId="0" applyNumberFormat="1" applyFont="1" applyBorder="1" applyAlignment="1">
      <alignment horizontal="center"/>
    </xf>
    <xf numFmtId="59" fontId="9" fillId="0" borderId="10" xfId="0" applyNumberFormat="1" applyFont="1" applyBorder="1" applyAlignment="1">
      <alignment horizontal="center"/>
    </xf>
    <xf numFmtId="61" fontId="10" fillId="0" borderId="10" xfId="0" applyNumberFormat="1" applyFont="1" applyBorder="1" applyAlignment="1">
      <alignment horizontal="center"/>
    </xf>
    <xf numFmtId="61" fontId="10" fillId="0" borderId="10" xfId="0" applyNumberFormat="1" applyFont="1" applyBorder="1" applyAlignment="1">
      <alignment/>
    </xf>
    <xf numFmtId="59" fontId="9" fillId="0" borderId="10" xfId="0" applyNumberFormat="1" applyFont="1" applyBorder="1" applyAlignment="1">
      <alignment/>
    </xf>
    <xf numFmtId="61" fontId="9" fillId="0" borderId="10" xfId="0" applyNumberFormat="1" applyFont="1" applyBorder="1" applyAlignment="1">
      <alignment horizontal="center"/>
    </xf>
    <xf numFmtId="60" fontId="9" fillId="0" borderId="10" xfId="0" applyNumberFormat="1" applyFont="1" applyBorder="1" applyAlignment="1">
      <alignment horizontal="center"/>
    </xf>
    <xf numFmtId="59" fontId="10" fillId="0" borderId="10" xfId="0" applyNumberFormat="1" applyFont="1" applyBorder="1" applyAlignment="1">
      <alignment/>
    </xf>
    <xf numFmtId="0" fontId="10" fillId="33" borderId="10" xfId="0" applyFont="1" applyFill="1" applyBorder="1" applyAlignment="1">
      <alignment/>
    </xf>
    <xf numFmtId="59" fontId="13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/>
    </xf>
    <xf numFmtId="61" fontId="12" fillId="0" borderId="10" xfId="0" applyNumberFormat="1" applyFont="1" applyFill="1" applyBorder="1" applyAlignment="1">
      <alignment horizontal="center"/>
    </xf>
    <xf numFmtId="62" fontId="13" fillId="0" borderId="10" xfId="0" applyNumberFormat="1" applyFont="1" applyFill="1" applyBorder="1" applyAlignment="1">
      <alignment/>
    </xf>
    <xf numFmtId="62" fontId="13" fillId="0" borderId="10" xfId="0" applyNumberFormat="1" applyFont="1" applyFill="1" applyBorder="1" applyAlignment="1">
      <alignment horizontal="center"/>
    </xf>
    <xf numFmtId="60" fontId="13" fillId="0" borderId="10" xfId="0" applyNumberFormat="1" applyFont="1" applyFill="1" applyBorder="1" applyAlignment="1">
      <alignment horizontal="center"/>
    </xf>
    <xf numFmtId="59" fontId="9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4" fontId="2" fillId="0" borderId="17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59" fontId="1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 quotePrefix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187" fontId="5" fillId="0" borderId="10" xfId="38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7" fillId="0" borderId="18" xfId="0" applyFont="1" applyBorder="1" applyAlignment="1">
      <alignment vertical="top" wrapText="1"/>
    </xf>
    <xf numFmtId="3" fontId="14" fillId="0" borderId="19" xfId="0" applyNumberFormat="1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vertical="top" wrapText="1"/>
    </xf>
    <xf numFmtId="0" fontId="14" fillId="0" borderId="21" xfId="0" applyFont="1" applyBorder="1" applyAlignment="1">
      <alignment horizontal="center" vertical="top" wrapText="1"/>
    </xf>
    <xf numFmtId="3" fontId="14" fillId="0" borderId="21" xfId="0" applyNumberFormat="1" applyFont="1" applyBorder="1" applyAlignment="1">
      <alignment horizontal="center" vertical="top" wrapText="1"/>
    </xf>
    <xf numFmtId="0" fontId="14" fillId="0" borderId="22" xfId="0" applyFont="1" applyBorder="1" applyAlignment="1">
      <alignment vertical="top" wrapText="1"/>
    </xf>
    <xf numFmtId="0" fontId="14" fillId="0" borderId="23" xfId="0" applyFont="1" applyBorder="1" applyAlignment="1">
      <alignment horizontal="center" vertical="top" wrapText="1"/>
    </xf>
    <xf numFmtId="0" fontId="7" fillId="0" borderId="22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15" fillId="0" borderId="21" xfId="0" applyFont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14" fillId="0" borderId="24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5" fillId="0" borderId="10" xfId="47" applyFont="1" applyBorder="1" applyAlignment="1">
      <alignment horizontal="left" wrapText="1"/>
      <protection/>
    </xf>
    <xf numFmtId="0" fontId="4" fillId="0" borderId="10" xfId="47" applyFont="1" applyBorder="1" applyAlignment="1">
      <alignment wrapText="1"/>
      <protection/>
    </xf>
    <xf numFmtId="0" fontId="4" fillId="0" borderId="10" xfId="34" applyFont="1" applyFill="1" applyBorder="1" applyAlignment="1">
      <alignment horizontal="center"/>
      <protection/>
    </xf>
    <xf numFmtId="9" fontId="4" fillId="0" borderId="10" xfId="0" applyNumberFormat="1" applyFont="1" applyFill="1" applyBorder="1" applyAlignment="1">
      <alignment horizontal="center"/>
    </xf>
    <xf numFmtId="9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4" fillId="0" borderId="10" xfId="34" applyFont="1" applyFill="1" applyBorder="1" applyAlignment="1">
      <alignment horizontal="left"/>
      <protection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/>
    </xf>
    <xf numFmtId="10" fontId="4" fillId="0" borderId="10" xfId="0" applyNumberFormat="1" applyFont="1" applyFill="1" applyBorder="1" applyAlignment="1">
      <alignment/>
    </xf>
    <xf numFmtId="9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8" fillId="33" borderId="10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187" fontId="16" fillId="0" borderId="10" xfId="38" applyNumberFormat="1" applyFont="1" applyFill="1" applyBorder="1" applyAlignment="1">
      <alignment/>
    </xf>
    <xf numFmtId="0" fontId="18" fillId="0" borderId="10" xfId="47" applyFont="1" applyBorder="1" applyAlignment="1">
      <alignment wrapText="1"/>
      <protection/>
    </xf>
    <xf numFmtId="3" fontId="16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left" wrapText="1"/>
    </xf>
    <xf numFmtId="3" fontId="16" fillId="0" borderId="0" xfId="0" applyNumberFormat="1" applyFont="1" applyFill="1" applyAlignment="1">
      <alignment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 horizontal="left"/>
    </xf>
    <xf numFmtId="0" fontId="18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187" fontId="16" fillId="0" borderId="10" xfId="0" applyNumberFormat="1" applyFont="1" applyFill="1" applyBorder="1" applyAlignment="1">
      <alignment/>
    </xf>
    <xf numFmtId="187" fontId="16" fillId="0" borderId="10" xfId="38" applyNumberFormat="1" applyFont="1" applyBorder="1" applyAlignment="1">
      <alignment/>
    </xf>
    <xf numFmtId="0" fontId="18" fillId="0" borderId="10" xfId="0" applyFont="1" applyBorder="1" applyAlignment="1">
      <alignment/>
    </xf>
    <xf numFmtId="187" fontId="16" fillId="0" borderId="10" xfId="0" applyNumberFormat="1" applyFont="1" applyBorder="1" applyAlignment="1">
      <alignment/>
    </xf>
    <xf numFmtId="187" fontId="21" fillId="0" borderId="10" xfId="38" applyNumberFormat="1" applyFont="1" applyBorder="1" applyAlignment="1">
      <alignment/>
    </xf>
    <xf numFmtId="187" fontId="16" fillId="0" borderId="10" xfId="38" applyNumberFormat="1" applyFont="1" applyBorder="1" applyAlignment="1">
      <alignment horizontal="center" vertical="center"/>
    </xf>
    <xf numFmtId="187" fontId="16" fillId="0" borderId="10" xfId="38" applyNumberFormat="1" applyFont="1" applyBorder="1" applyAlignment="1">
      <alignment horizontal="right" vertical="center"/>
    </xf>
    <xf numFmtId="0" fontId="18" fillId="33" borderId="10" xfId="0" applyFont="1" applyFill="1" applyBorder="1" applyAlignment="1">
      <alignment/>
    </xf>
    <xf numFmtId="43" fontId="4" fillId="0" borderId="0" xfId="38" applyFont="1" applyAlignment="1">
      <alignment/>
    </xf>
    <xf numFmtId="43" fontId="5" fillId="0" borderId="0" xfId="38" applyFont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187" fontId="7" fillId="0" borderId="10" xfId="38" applyNumberFormat="1" applyFont="1" applyBorder="1" applyAlignment="1">
      <alignment/>
    </xf>
    <xf numFmtId="43" fontId="7" fillId="0" borderId="0" xfId="38" applyFont="1" applyAlignment="1">
      <alignment/>
    </xf>
    <xf numFmtId="43" fontId="4" fillId="0" borderId="0" xfId="38" applyFont="1" applyFill="1" applyAlignment="1">
      <alignment/>
    </xf>
    <xf numFmtId="43" fontId="4" fillId="0" borderId="10" xfId="0" applyNumberFormat="1" applyFont="1" applyFill="1" applyBorder="1" applyAlignment="1">
      <alignment/>
    </xf>
    <xf numFmtId="187" fontId="5" fillId="0" borderId="10" xfId="38" applyNumberFormat="1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3" fontId="4" fillId="0" borderId="0" xfId="38" applyFont="1" applyFill="1" applyAlignment="1">
      <alignment wrapText="1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187" fontId="5" fillId="34" borderId="10" xfId="3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187" fontId="5" fillId="35" borderId="10" xfId="38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34" borderId="10" xfId="0" applyFont="1" applyFill="1" applyBorder="1" applyAlignment="1">
      <alignment/>
    </xf>
    <xf numFmtId="187" fontId="5" fillId="34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43" fontId="4" fillId="34" borderId="10" xfId="0" applyNumberFormat="1" applyFont="1" applyFill="1" applyBorder="1" applyAlignment="1">
      <alignment/>
    </xf>
    <xf numFmtId="0" fontId="4" fillId="12" borderId="10" xfId="0" applyFont="1" applyFill="1" applyBorder="1" applyAlignment="1">
      <alignment wrapText="1"/>
    </xf>
    <xf numFmtId="187" fontId="5" fillId="12" borderId="10" xfId="38" applyNumberFormat="1" applyFont="1" applyFill="1" applyBorder="1" applyAlignment="1">
      <alignment/>
    </xf>
    <xf numFmtId="0" fontId="4" fillId="12" borderId="10" xfId="0" applyFont="1" applyFill="1" applyBorder="1" applyAlignment="1">
      <alignment/>
    </xf>
    <xf numFmtId="41" fontId="4" fillId="12" borderId="10" xfId="0" applyNumberFormat="1" applyFont="1" applyFill="1" applyBorder="1" applyAlignment="1">
      <alignment/>
    </xf>
    <xf numFmtId="2" fontId="4" fillId="12" borderId="10" xfId="0" applyNumberFormat="1" applyFont="1" applyFill="1" applyBorder="1" applyAlignment="1">
      <alignment/>
    </xf>
    <xf numFmtId="43" fontId="4" fillId="12" borderId="10" xfId="0" applyNumberFormat="1" applyFont="1" applyFill="1" applyBorder="1" applyAlignment="1">
      <alignment/>
    </xf>
    <xf numFmtId="0" fontId="4" fillId="12" borderId="0" xfId="0" applyFont="1" applyFill="1" applyAlignment="1">
      <alignment/>
    </xf>
    <xf numFmtId="43" fontId="4" fillId="12" borderId="0" xfId="38" applyFont="1" applyFill="1" applyAlignment="1">
      <alignment/>
    </xf>
    <xf numFmtId="43" fontId="4" fillId="0" borderId="10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187" fontId="5" fillId="0" borderId="11" xfId="38" applyNumberFormat="1" applyFont="1" applyFill="1" applyBorder="1" applyAlignment="1">
      <alignment/>
    </xf>
    <xf numFmtId="43" fontId="5" fillId="0" borderId="11" xfId="0" applyNumberFormat="1" applyFont="1" applyFill="1" applyBorder="1" applyAlignment="1">
      <alignment/>
    </xf>
    <xf numFmtId="0" fontId="5" fillId="12" borderId="10" xfId="0" applyFont="1" applyFill="1" applyBorder="1" applyAlignment="1">
      <alignment/>
    </xf>
    <xf numFmtId="41" fontId="5" fillId="12" borderId="10" xfId="0" applyNumberFormat="1" applyFont="1" applyFill="1" applyBorder="1" applyAlignment="1">
      <alignment/>
    </xf>
    <xf numFmtId="187" fontId="5" fillId="0" borderId="0" xfId="38" applyNumberFormat="1" applyFont="1" applyAlignment="1">
      <alignment/>
    </xf>
    <xf numFmtId="4" fontId="4" fillId="0" borderId="10" xfId="0" applyNumberFormat="1" applyFont="1" applyFill="1" applyBorder="1" applyAlignment="1">
      <alignment/>
    </xf>
    <xf numFmtId="43" fontId="4" fillId="0" borderId="10" xfId="38" applyFont="1" applyFill="1" applyBorder="1" applyAlignment="1">
      <alignment/>
    </xf>
    <xf numFmtId="9" fontId="4" fillId="0" borderId="10" xfId="5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3" fontId="14" fillId="0" borderId="10" xfId="38" applyFont="1" applyBorder="1" applyAlignment="1">
      <alignment/>
    </xf>
    <xf numFmtId="187" fontId="22" fillId="0" borderId="10" xfId="38" applyNumberFormat="1" applyFont="1" applyFill="1" applyBorder="1" applyAlignment="1">
      <alignment/>
    </xf>
    <xf numFmtId="187" fontId="14" fillId="0" borderId="10" xfId="38" applyNumberFormat="1" applyFont="1" applyFill="1" applyBorder="1" applyAlignment="1">
      <alignment/>
    </xf>
    <xf numFmtId="10" fontId="4" fillId="0" borderId="10" xfId="50" applyNumberFormat="1" applyFont="1" applyFill="1" applyBorder="1" applyAlignment="1">
      <alignment horizontal="center" vertical="center"/>
    </xf>
    <xf numFmtId="187" fontId="4" fillId="0" borderId="10" xfId="38" applyNumberFormat="1" applyFont="1" applyFill="1" applyBorder="1" applyAlignment="1">
      <alignment horizontal="center"/>
    </xf>
    <xf numFmtId="10" fontId="4" fillId="0" borderId="10" xfId="50" applyNumberFormat="1" applyFont="1" applyFill="1" applyBorder="1" applyAlignment="1">
      <alignment horizontal="center"/>
    </xf>
    <xf numFmtId="187" fontId="22" fillId="0" borderId="10" xfId="38" applyNumberFormat="1" applyFont="1" applyBorder="1" applyAlignment="1">
      <alignment/>
    </xf>
    <xf numFmtId="187" fontId="4" fillId="0" borderId="10" xfId="38" applyNumberFormat="1" applyFont="1" applyBorder="1" applyAlignment="1">
      <alignment horizontal="center"/>
    </xf>
    <xf numFmtId="187" fontId="4" fillId="0" borderId="10" xfId="38" applyNumberFormat="1" applyFont="1" applyBorder="1" applyAlignment="1">
      <alignment/>
    </xf>
    <xf numFmtId="10" fontId="4" fillId="0" borderId="10" xfId="50" applyNumberFormat="1" applyFont="1" applyBorder="1" applyAlignment="1">
      <alignment horizontal="center"/>
    </xf>
    <xf numFmtId="43" fontId="14" fillId="0" borderId="10" xfId="38" applyFont="1" applyFill="1" applyBorder="1" applyAlignment="1">
      <alignment/>
    </xf>
    <xf numFmtId="187" fontId="4" fillId="0" borderId="10" xfId="38" applyNumberFormat="1" applyFont="1" applyFill="1" applyBorder="1" applyAlignment="1">
      <alignment horizontal="center" vertical="center"/>
    </xf>
    <xf numFmtId="43" fontId="22" fillId="0" borderId="10" xfId="38" applyNumberFormat="1" applyFont="1" applyFill="1" applyBorder="1" applyAlignment="1">
      <alignment/>
    </xf>
    <xf numFmtId="0" fontId="5" fillId="0" borderId="15" xfId="46" applyFont="1" applyFill="1" applyBorder="1" applyAlignment="1">
      <alignment horizontal="center" vertical="center" wrapText="1"/>
      <protection/>
    </xf>
    <xf numFmtId="0" fontId="5" fillId="0" borderId="25" xfId="46" applyFont="1" applyFill="1" applyBorder="1" applyAlignment="1">
      <alignment horizontal="center" vertical="center" wrapText="1"/>
      <protection/>
    </xf>
    <xf numFmtId="0" fontId="5" fillId="0" borderId="16" xfId="46" applyFont="1" applyFill="1" applyBorder="1" applyAlignment="1">
      <alignment horizontal="center" vertical="center" wrapText="1"/>
      <protection/>
    </xf>
    <xf numFmtId="0" fontId="5" fillId="0" borderId="14" xfId="46" applyFont="1" applyBorder="1" applyAlignment="1">
      <alignment horizontal="center" vertical="center" wrapText="1"/>
      <protection/>
    </xf>
    <xf numFmtId="0" fontId="5" fillId="0" borderId="26" xfId="46" applyFont="1" applyBorder="1" applyAlignment="1">
      <alignment horizontal="center" vertical="center" wrapText="1"/>
      <protection/>
    </xf>
    <xf numFmtId="0" fontId="5" fillId="0" borderId="11" xfId="46" applyFont="1" applyBorder="1" applyAlignment="1">
      <alignment horizontal="center" vertical="center" wrapText="1"/>
      <protection/>
    </xf>
    <xf numFmtId="0" fontId="6" fillId="0" borderId="10" xfId="46" applyFont="1" applyBorder="1" applyAlignment="1">
      <alignment horizontal="center" vertical="center" wrapText="1"/>
      <protection/>
    </xf>
    <xf numFmtId="0" fontId="3" fillId="0" borderId="0" xfId="46" applyFont="1" applyAlignment="1">
      <alignment horizontal="center"/>
      <protection/>
    </xf>
    <xf numFmtId="0" fontId="3" fillId="0" borderId="27" xfId="46" applyFont="1" applyBorder="1" applyAlignment="1">
      <alignment horizontal="center"/>
      <protection/>
    </xf>
    <xf numFmtId="0" fontId="5" fillId="0" borderId="12" xfId="46" applyFont="1" applyBorder="1" applyAlignment="1">
      <alignment horizontal="center" vertical="center"/>
      <protection/>
    </xf>
    <xf numFmtId="0" fontId="5" fillId="0" borderId="13" xfId="46" applyFont="1" applyBorder="1" applyAlignment="1">
      <alignment horizontal="center" vertical="center"/>
      <protection/>
    </xf>
    <xf numFmtId="0" fontId="5" fillId="0" borderId="28" xfId="46" applyFont="1" applyBorder="1" applyAlignment="1">
      <alignment horizontal="center" vertical="center" wrapText="1"/>
      <protection/>
    </xf>
    <xf numFmtId="0" fontId="5" fillId="0" borderId="29" xfId="46" applyFont="1" applyBorder="1" applyAlignment="1">
      <alignment horizontal="center" vertical="center" wrapText="1"/>
      <protection/>
    </xf>
    <xf numFmtId="0" fontId="5" fillId="0" borderId="12" xfId="46" applyFont="1" applyBorder="1" applyAlignment="1">
      <alignment horizontal="center" vertical="center" wrapText="1"/>
      <protection/>
    </xf>
    <xf numFmtId="0" fontId="5" fillId="0" borderId="30" xfId="46" applyFont="1" applyBorder="1" applyAlignment="1">
      <alignment horizontal="center" vertical="center" wrapText="1"/>
      <protection/>
    </xf>
    <xf numFmtId="0" fontId="5" fillId="0" borderId="27" xfId="46" applyFont="1" applyBorder="1" applyAlignment="1">
      <alignment horizontal="center" vertical="center" wrapText="1"/>
      <protection/>
    </xf>
    <xf numFmtId="0" fontId="5" fillId="0" borderId="31" xfId="46" applyFont="1" applyBorder="1" applyAlignment="1">
      <alignment horizontal="center" vertical="center" wrapText="1"/>
      <protection/>
    </xf>
    <xf numFmtId="0" fontId="5" fillId="0" borderId="32" xfId="46" applyFont="1" applyBorder="1" applyAlignment="1">
      <alignment horizontal="center" vertical="center" wrapText="1"/>
      <protection/>
    </xf>
    <xf numFmtId="0" fontId="5" fillId="0" borderId="0" xfId="46" applyFont="1" applyBorder="1" applyAlignment="1">
      <alignment horizontal="center" vertical="center" wrapText="1"/>
      <protection/>
    </xf>
    <xf numFmtId="0" fontId="5" fillId="0" borderId="13" xfId="46" applyFont="1" applyBorder="1" applyAlignment="1">
      <alignment horizontal="center" vertical="center" wrapText="1"/>
      <protection/>
    </xf>
    <xf numFmtId="0" fontId="5" fillId="0" borderId="15" xfId="34" applyFont="1" applyFill="1" applyBorder="1" applyAlignment="1">
      <alignment horizontal="center" vertical="center" wrapText="1"/>
      <protection/>
    </xf>
    <xf numFmtId="0" fontId="5" fillId="0" borderId="25" xfId="34" applyFont="1" applyFill="1" applyBorder="1" applyAlignment="1">
      <alignment horizontal="center" vertical="center" wrapText="1"/>
      <protection/>
    </xf>
    <xf numFmtId="0" fontId="5" fillId="0" borderId="16" xfId="34" applyFont="1" applyFill="1" applyBorder="1" applyAlignment="1">
      <alignment horizontal="center" vertical="center" wrapText="1"/>
      <protection/>
    </xf>
    <xf numFmtId="0" fontId="5" fillId="0" borderId="14" xfId="34" applyFont="1" applyBorder="1" applyAlignment="1">
      <alignment horizontal="center" vertical="center" wrapText="1"/>
      <protection/>
    </xf>
    <xf numFmtId="0" fontId="5" fillId="0" borderId="26" xfId="34" applyFont="1" applyBorder="1" applyAlignment="1">
      <alignment horizontal="center" vertical="center" wrapText="1"/>
      <protection/>
    </xf>
    <xf numFmtId="0" fontId="5" fillId="0" borderId="11" xfId="34" applyFont="1" applyBorder="1" applyAlignment="1">
      <alignment horizontal="center" vertical="center" wrapText="1"/>
      <protection/>
    </xf>
    <xf numFmtId="0" fontId="6" fillId="0" borderId="10" xfId="34" applyFont="1" applyFill="1" applyBorder="1" applyAlignment="1">
      <alignment horizontal="center" vertical="center" wrapText="1"/>
      <protection/>
    </xf>
    <xf numFmtId="0" fontId="3" fillId="0" borderId="0" xfId="34" applyFont="1" applyAlignment="1">
      <alignment horizontal="center"/>
      <protection/>
    </xf>
    <xf numFmtId="0" fontId="3" fillId="0" borderId="27" xfId="34" applyFont="1" applyBorder="1" applyAlignment="1">
      <alignment horizontal="center"/>
      <protection/>
    </xf>
    <xf numFmtId="0" fontId="5" fillId="0" borderId="10" xfId="34" applyFont="1" applyBorder="1" applyAlignment="1">
      <alignment horizontal="center" vertical="center"/>
      <protection/>
    </xf>
    <xf numFmtId="0" fontId="5" fillId="0" borderId="28" xfId="34" applyFont="1" applyFill="1" applyBorder="1" applyAlignment="1">
      <alignment horizontal="center" vertical="center" wrapText="1"/>
      <protection/>
    </xf>
    <xf numFmtId="0" fontId="5" fillId="0" borderId="12" xfId="34" applyFont="1" applyFill="1" applyBorder="1" applyAlignment="1">
      <alignment horizontal="center" vertical="center" wrapText="1"/>
      <protection/>
    </xf>
    <xf numFmtId="0" fontId="5" fillId="0" borderId="30" xfId="34" applyFont="1" applyFill="1" applyBorder="1" applyAlignment="1">
      <alignment horizontal="center" vertical="center" wrapText="1"/>
      <protection/>
    </xf>
    <xf numFmtId="0" fontId="5" fillId="0" borderId="31" xfId="34" applyFont="1" applyFill="1" applyBorder="1" applyAlignment="1">
      <alignment horizontal="center" vertical="center" wrapText="1"/>
      <protection/>
    </xf>
    <xf numFmtId="0" fontId="5" fillId="0" borderId="14" xfId="34" applyFont="1" applyFill="1" applyBorder="1" applyAlignment="1">
      <alignment horizontal="center" vertical="center" wrapText="1"/>
      <protection/>
    </xf>
    <xf numFmtId="0" fontId="5" fillId="0" borderId="11" xfId="34" applyFont="1" applyFill="1" applyBorder="1" applyAlignment="1">
      <alignment horizontal="center" vertical="center" wrapText="1"/>
      <protection/>
    </xf>
    <xf numFmtId="0" fontId="5" fillId="0" borderId="29" xfId="34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8" fillId="0" borderId="27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27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187" fontId="5" fillId="0" borderId="14" xfId="38" applyNumberFormat="1" applyFont="1" applyBorder="1" applyAlignment="1">
      <alignment horizontal="center" vertical="center" wrapText="1"/>
    </xf>
    <xf numFmtId="187" fontId="5" fillId="0" borderId="26" xfId="38" applyNumberFormat="1" applyFont="1" applyBorder="1" applyAlignment="1">
      <alignment horizontal="center" vertical="center" wrapText="1"/>
    </xf>
    <xf numFmtId="187" fontId="5" fillId="0" borderId="11" xfId="38" applyNumberFormat="1" applyFont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87" fontId="4" fillId="0" borderId="0" xfId="0" applyNumberFormat="1" applyFont="1" applyAlignment="1">
      <alignment/>
    </xf>
    <xf numFmtId="0" fontId="3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187" fontId="5" fillId="0" borderId="28" xfId="0" applyNumberFormat="1" applyFont="1" applyBorder="1" applyAlignment="1">
      <alignment horizontal="center" vertical="center" wrapText="1"/>
    </xf>
    <xf numFmtId="187" fontId="5" fillId="0" borderId="12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187" fontId="5" fillId="0" borderId="30" xfId="0" applyNumberFormat="1" applyFont="1" applyBorder="1" applyAlignment="1">
      <alignment horizontal="center" vertical="center" wrapText="1"/>
    </xf>
    <xf numFmtId="187" fontId="5" fillId="0" borderId="3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187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87" fontId="7" fillId="0" borderId="10" xfId="38" applyNumberFormat="1" applyFont="1" applyBorder="1" applyAlignment="1">
      <alignment vertical="center" wrapText="1"/>
    </xf>
    <xf numFmtId="187" fontId="7" fillId="0" borderId="10" xfId="38" applyNumberFormat="1" applyFont="1" applyBorder="1" applyAlignment="1">
      <alignment horizontal="center" vertical="center" wrapText="1"/>
    </xf>
    <xf numFmtId="187" fontId="4" fillId="0" borderId="10" xfId="38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38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3" fontId="4" fillId="0" borderId="10" xfId="38" applyFont="1" applyFill="1" applyBorder="1" applyAlignment="1">
      <alignment horizontal="center" vertical="center"/>
    </xf>
    <xf numFmtId="2" fontId="4" fillId="0" borderId="0" xfId="38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2" fontId="4" fillId="0" borderId="10" xfId="38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87" fontId="4" fillId="0" borderId="10" xfId="38" applyNumberFormat="1" applyFont="1" applyBorder="1" applyAlignment="1">
      <alignment/>
    </xf>
    <xf numFmtId="187" fontId="4" fillId="0" borderId="10" xfId="38" applyNumberFormat="1" applyFont="1" applyBorder="1" applyAlignment="1">
      <alignment horizontal="center" vertical="center"/>
    </xf>
    <xf numFmtId="187" fontId="4" fillId="33" borderId="10" xfId="38" applyNumberFormat="1" applyFont="1" applyFill="1" applyBorder="1" applyAlignment="1">
      <alignment/>
    </xf>
    <xf numFmtId="187" fontId="4" fillId="33" borderId="10" xfId="38" applyNumberFormat="1" applyFont="1" applyFill="1" applyBorder="1" applyAlignment="1">
      <alignment horizontal="center" vertical="center"/>
    </xf>
    <xf numFmtId="187" fontId="4" fillId="0" borderId="10" xfId="38" applyNumberFormat="1" applyFont="1" applyFill="1" applyBorder="1" applyAlignment="1">
      <alignment vertical="center"/>
    </xf>
    <xf numFmtId="187" fontId="4" fillId="33" borderId="10" xfId="38" applyNumberFormat="1" applyFont="1" applyFill="1" applyBorder="1" applyAlignment="1">
      <alignment vertical="center"/>
    </xf>
    <xf numFmtId="187" fontId="4" fillId="0" borderId="0" xfId="38" applyNumberFormat="1" applyFont="1" applyFill="1" applyAlignment="1">
      <alignment vertical="center"/>
    </xf>
    <xf numFmtId="2" fontId="0" fillId="0" borderId="0" xfId="0" applyNumberFormat="1" applyAlignment="1">
      <alignment horizontal="center" vertical="center"/>
    </xf>
    <xf numFmtId="0" fontId="4" fillId="0" borderId="10" xfId="38" applyNumberFormat="1" applyFont="1" applyBorder="1" applyAlignment="1">
      <alignment horizontal="center" vertical="center"/>
    </xf>
    <xf numFmtId="1" fontId="4" fillId="0" borderId="10" xfId="38" applyNumberFormat="1" applyFont="1" applyBorder="1" applyAlignment="1">
      <alignment horizontal="center" vertical="center"/>
    </xf>
    <xf numFmtId="1" fontId="4" fillId="0" borderId="10" xfId="38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left" vertical="center"/>
    </xf>
    <xf numFmtId="0" fontId="4" fillId="33" borderId="10" xfId="38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4" fontId="4" fillId="0" borderId="10" xfId="38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43" fontId="4" fillId="0" borderId="10" xfId="38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5" xfId="38" applyNumberFormat="1" applyFont="1" applyFill="1" applyBorder="1" applyAlignment="1">
      <alignment horizontal="center" vertical="center"/>
    </xf>
    <xf numFmtId="187" fontId="4" fillId="0" borderId="25" xfId="38" applyNumberFormat="1" applyFont="1" applyFill="1" applyBorder="1" applyAlignment="1">
      <alignment horizontal="center" vertical="center"/>
    </xf>
    <xf numFmtId="0" fontId="4" fillId="0" borderId="25" xfId="38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187" fontId="4" fillId="0" borderId="0" xfId="0" applyNumberFormat="1" applyFont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กติ 2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26;&#3617;&#3640;&#3604;&#3607;&#3604;&#3619;&#3634;&#3618;&#3591;&#3634;&#3609;&#3612;&#3621;&#3611;&#3619;&#3632;&#3592;&#3635;&#3648;&#3604;&#3639;&#3629;&#360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preportsubdist_sika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ุลาคม 56"/>
      <sheetName val="พฤศจิกายน  56"/>
      <sheetName val="ธันวาคม 56"/>
      <sheetName val="มกราคม 57"/>
    </sheetNames>
    <sheetDataSet>
      <sheetData sheetId="1">
        <row r="4">
          <cell r="C4">
            <v>0</v>
          </cell>
          <cell r="D4">
            <v>0</v>
          </cell>
        </row>
      </sheetData>
      <sheetData sheetId="2">
        <row r="4">
          <cell r="F4">
            <v>0</v>
          </cell>
        </row>
        <row r="5">
          <cell r="G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"/>
      <sheetName val="พฤศจิกายน 56"/>
      <sheetName val="ธันวาคม 56"/>
      <sheetName val="มกราคม 57"/>
    </sheetNames>
    <sheetDataSet>
      <sheetData sheetId="2">
        <row r="42">
          <cell r="C42">
            <v>233</v>
          </cell>
          <cell r="D42">
            <v>265</v>
          </cell>
          <cell r="N42">
            <v>174</v>
          </cell>
          <cell r="O42">
            <v>201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1" sqref="A11"/>
    </sheetView>
  </sheetViews>
  <sheetFormatPr defaultColWidth="6.8515625" defaultRowHeight="15"/>
  <cols>
    <col min="1" max="1" width="40.8515625" style="1" customWidth="1"/>
    <col min="2" max="2" width="10.00390625" style="1" customWidth="1"/>
    <col min="3" max="3" width="5.28125" style="1" customWidth="1"/>
    <col min="4" max="4" width="5.421875" style="1" customWidth="1"/>
    <col min="5" max="5" width="6.421875" style="1" customWidth="1"/>
    <col min="6" max="12" width="5.421875" style="1" customWidth="1"/>
    <col min="13" max="14" width="5.28125" style="1" customWidth="1"/>
    <col min="15" max="15" width="5.421875" style="1" customWidth="1"/>
    <col min="16" max="16" width="6.28125" style="1" customWidth="1"/>
    <col min="17" max="22" width="10.421875" style="1" customWidth="1"/>
    <col min="23" max="16384" width="6.8515625" style="1" customWidth="1"/>
  </cols>
  <sheetData>
    <row r="1" spans="1:22" ht="23.25">
      <c r="A1" s="321" t="s">
        <v>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</row>
    <row r="2" spans="1:22" ht="23.25">
      <c r="A2" s="321" t="s">
        <v>1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</row>
    <row r="3" spans="1:22" ht="23.25">
      <c r="A3" s="322" t="s">
        <v>2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</row>
    <row r="4" spans="1:24" s="3" customFormat="1" ht="71.25" customHeight="1">
      <c r="A4" s="323" t="s">
        <v>3</v>
      </c>
      <c r="B4" s="317" t="s">
        <v>4</v>
      </c>
      <c r="C4" s="325" t="s">
        <v>5</v>
      </c>
      <c r="D4" s="326"/>
      <c r="E4" s="327"/>
      <c r="F4" s="325" t="s">
        <v>6</v>
      </c>
      <c r="G4" s="326"/>
      <c r="H4" s="326"/>
      <c r="I4" s="326"/>
      <c r="J4" s="326"/>
      <c r="K4" s="326"/>
      <c r="L4" s="326"/>
      <c r="M4" s="327"/>
      <c r="N4" s="325" t="s">
        <v>7</v>
      </c>
      <c r="O4" s="326"/>
      <c r="P4" s="327"/>
      <c r="Q4" s="317" t="s">
        <v>8</v>
      </c>
      <c r="R4" s="317" t="s">
        <v>9</v>
      </c>
      <c r="S4" s="317" t="s">
        <v>10</v>
      </c>
      <c r="T4" s="317" t="s">
        <v>11</v>
      </c>
      <c r="U4" s="317" t="s">
        <v>12</v>
      </c>
      <c r="V4" s="317" t="s">
        <v>13</v>
      </c>
      <c r="W4" s="2"/>
      <c r="X4" s="2"/>
    </row>
    <row r="5" spans="1:24" s="3" customFormat="1" ht="28.5" customHeight="1">
      <c r="A5" s="324"/>
      <c r="B5" s="318"/>
      <c r="C5" s="328"/>
      <c r="D5" s="329"/>
      <c r="E5" s="330"/>
      <c r="F5" s="320" t="s">
        <v>14</v>
      </c>
      <c r="G5" s="320"/>
      <c r="H5" s="320" t="s">
        <v>15</v>
      </c>
      <c r="I5" s="320"/>
      <c r="J5" s="320" t="s">
        <v>16</v>
      </c>
      <c r="K5" s="320"/>
      <c r="L5" s="320" t="s">
        <v>17</v>
      </c>
      <c r="M5" s="320"/>
      <c r="N5" s="331"/>
      <c r="O5" s="332"/>
      <c r="P5" s="333"/>
      <c r="Q5" s="318"/>
      <c r="R5" s="318"/>
      <c r="S5" s="318"/>
      <c r="T5" s="318"/>
      <c r="U5" s="318"/>
      <c r="V5" s="318"/>
      <c r="W5" s="2"/>
      <c r="X5" s="2"/>
    </row>
    <row r="6" spans="1:22" s="3" customFormat="1" ht="24" customHeight="1">
      <c r="A6" s="324"/>
      <c r="B6" s="319"/>
      <c r="C6" s="4" t="s">
        <v>18</v>
      </c>
      <c r="D6" s="4" t="s">
        <v>19</v>
      </c>
      <c r="E6" s="5" t="s">
        <v>20</v>
      </c>
      <c r="F6" s="4" t="s">
        <v>18</v>
      </c>
      <c r="G6" s="4" t="s">
        <v>19</v>
      </c>
      <c r="H6" s="4" t="s">
        <v>18</v>
      </c>
      <c r="I6" s="4" t="s">
        <v>19</v>
      </c>
      <c r="J6" s="4" t="s">
        <v>18</v>
      </c>
      <c r="K6" s="4" t="s">
        <v>19</v>
      </c>
      <c r="L6" s="4" t="s">
        <v>18</v>
      </c>
      <c r="M6" s="4" t="s">
        <v>19</v>
      </c>
      <c r="N6" s="4" t="s">
        <v>18</v>
      </c>
      <c r="O6" s="4" t="s">
        <v>19</v>
      </c>
      <c r="P6" s="4" t="s">
        <v>21</v>
      </c>
      <c r="Q6" s="319"/>
      <c r="R6" s="319"/>
      <c r="S6" s="319"/>
      <c r="T6" s="319"/>
      <c r="U6" s="319"/>
      <c r="V6" s="319"/>
    </row>
    <row r="7" spans="1:22" s="3" customFormat="1" ht="24" customHeight="1">
      <c r="A7" s="6" t="s">
        <v>22</v>
      </c>
      <c r="B7" s="314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6"/>
    </row>
    <row r="8" spans="1:22" s="10" customFormat="1" ht="26.25" customHeight="1">
      <c r="A8" s="7" t="s">
        <v>23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9"/>
      <c r="S8" s="9"/>
      <c r="T8" s="9"/>
      <c r="U8" s="9"/>
      <c r="V8" s="9"/>
    </row>
    <row r="9" spans="1:22" s="15" customFormat="1" ht="21">
      <c r="A9" s="11" t="s">
        <v>24</v>
      </c>
      <c r="B9" s="12">
        <v>7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>
        <v>3850</v>
      </c>
      <c r="S9" s="13"/>
      <c r="T9" s="13"/>
      <c r="U9" s="13"/>
      <c r="V9" s="13"/>
    </row>
    <row r="10" spans="1:22" s="15" customFormat="1" ht="21">
      <c r="A10" s="16" t="s">
        <v>25</v>
      </c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s="15" customFormat="1" ht="21">
      <c r="A11" s="16" t="s">
        <v>26</v>
      </c>
      <c r="B11" s="12">
        <v>55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s="15" customFormat="1" ht="21">
      <c r="A12" s="17" t="s">
        <v>27</v>
      </c>
      <c r="B12" s="12">
        <v>18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4">
        <v>16500</v>
      </c>
      <c r="S12" s="13"/>
      <c r="T12" s="13"/>
      <c r="U12" s="13"/>
      <c r="V12" s="13"/>
    </row>
    <row r="13" spans="1:22" s="15" customFormat="1" ht="21">
      <c r="A13" s="17" t="s">
        <v>28</v>
      </c>
      <c r="B13" s="12">
        <v>19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>
        <v>16500</v>
      </c>
      <c r="S13" s="13"/>
      <c r="T13" s="13"/>
      <c r="U13" s="13"/>
      <c r="V13" s="13"/>
    </row>
    <row r="14" spans="1:22" s="15" customFormat="1" ht="24.75" customHeight="1">
      <c r="A14" s="17" t="s">
        <v>29</v>
      </c>
      <c r="B14" s="12">
        <v>18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>
        <v>16500</v>
      </c>
      <c r="S14" s="13"/>
      <c r="T14" s="13"/>
      <c r="U14" s="13"/>
      <c r="V14" s="13"/>
    </row>
    <row r="15" spans="1:22" s="15" customFormat="1" ht="21">
      <c r="A15" s="18" t="s">
        <v>30</v>
      </c>
      <c r="B15" s="12">
        <v>75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s="15" customFormat="1" ht="21">
      <c r="A16" s="17" t="s">
        <v>31</v>
      </c>
      <c r="B16" s="12">
        <v>25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>
        <v>20000</v>
      </c>
      <c r="S16" s="13"/>
      <c r="T16" s="13"/>
      <c r="U16" s="13"/>
      <c r="V16" s="13"/>
    </row>
    <row r="17" spans="1:22" s="15" customFormat="1" ht="21">
      <c r="A17" s="17" t="s">
        <v>32</v>
      </c>
      <c r="B17" s="12">
        <v>25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4">
        <v>20000</v>
      </c>
      <c r="S17" s="13"/>
      <c r="T17" s="13"/>
      <c r="U17" s="13"/>
      <c r="V17" s="13"/>
    </row>
    <row r="18" spans="1:22" s="15" customFormat="1" ht="21">
      <c r="A18" s="17" t="s">
        <v>33</v>
      </c>
      <c r="B18" s="12">
        <v>25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>
        <v>20000</v>
      </c>
      <c r="S18" s="13"/>
      <c r="T18" s="13"/>
      <c r="U18" s="13"/>
      <c r="V18" s="13"/>
    </row>
    <row r="19" spans="1:22" s="15" customFormat="1" ht="21">
      <c r="A19" s="11" t="s">
        <v>34</v>
      </c>
      <c r="B19" s="12">
        <v>105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>
        <v>12075</v>
      </c>
      <c r="S19" s="13"/>
      <c r="T19" s="13"/>
      <c r="U19" s="13"/>
      <c r="V19" s="13"/>
    </row>
    <row r="20" spans="1:22" s="15" customFormat="1" ht="21">
      <c r="A20" s="17" t="s">
        <v>35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21">
      <c r="A21" s="19" t="s">
        <v>36</v>
      </c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15" customFormat="1" ht="21">
      <c r="A22" s="11" t="s">
        <v>37</v>
      </c>
      <c r="B22" s="12">
        <v>73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4">
        <v>43800</v>
      </c>
      <c r="S22" s="13"/>
      <c r="T22" s="13"/>
      <c r="U22" s="13"/>
      <c r="V22" s="13"/>
    </row>
    <row r="23" spans="1:22" s="15" customFormat="1" ht="21">
      <c r="A23" s="17" t="s">
        <v>38</v>
      </c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s="15" customFormat="1" ht="21">
      <c r="A24" s="11" t="s">
        <v>39</v>
      </c>
      <c r="B24" s="12">
        <v>26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4">
        <v>20800</v>
      </c>
      <c r="S24" s="13"/>
      <c r="T24" s="13"/>
      <c r="U24" s="13"/>
      <c r="V24" s="13"/>
    </row>
    <row r="25" spans="1:22" s="15" customFormat="1" ht="21">
      <c r="A25" s="22" t="s">
        <v>40</v>
      </c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15" customFormat="1" ht="21">
      <c r="A26" s="11" t="s">
        <v>41</v>
      </c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5" customFormat="1" ht="21">
      <c r="A27" s="11" t="s">
        <v>42</v>
      </c>
      <c r="B27" s="12">
        <v>82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>
        <v>810840</v>
      </c>
      <c r="S27" s="13"/>
      <c r="T27" s="13"/>
      <c r="U27" s="13"/>
      <c r="V27" s="13"/>
    </row>
    <row r="28" spans="1:22" ht="42">
      <c r="A28" s="23" t="s">
        <v>43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1"/>
      <c r="P28" s="21"/>
      <c r="Q28" s="21"/>
      <c r="R28" s="21"/>
      <c r="S28" s="21"/>
      <c r="T28" s="21"/>
      <c r="U28" s="21"/>
      <c r="V28" s="21"/>
    </row>
    <row r="29" spans="1:22" s="15" customFormat="1" ht="21">
      <c r="A29" s="11" t="s">
        <v>44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s="15" customFormat="1" ht="21">
      <c r="A30" s="11" t="s">
        <v>45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5" customFormat="1" ht="21">
      <c r="A31" s="11" t="s">
        <v>46</v>
      </c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15" customFormat="1" ht="21">
      <c r="A32" s="11" t="s">
        <v>47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ht="42">
      <c r="A33" s="23" t="s">
        <v>48</v>
      </c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1"/>
      <c r="P33" s="21"/>
      <c r="Q33" s="21"/>
      <c r="R33" s="21"/>
      <c r="S33" s="21"/>
      <c r="T33" s="21"/>
      <c r="U33" s="21"/>
      <c r="V33" s="21"/>
    </row>
    <row r="34" spans="1:22" s="15" customFormat="1" ht="42">
      <c r="A34" s="18" t="s">
        <v>49</v>
      </c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5" customFormat="1" ht="21">
      <c r="A35" s="11" t="s">
        <v>50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5" customFormat="1" ht="21">
      <c r="A36" s="11" t="s">
        <v>51</v>
      </c>
      <c r="B36" s="26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5" customFormat="1" ht="21">
      <c r="A37" s="11" t="s">
        <v>52</v>
      </c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5" customFormat="1" ht="21">
      <c r="A38" s="18" t="s">
        <v>53</v>
      </c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ht="21">
      <c r="A39" s="27" t="s">
        <v>54</v>
      </c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  <c r="P39" s="21"/>
      <c r="Q39" s="21"/>
      <c r="R39" s="21"/>
      <c r="S39" s="21"/>
      <c r="T39" s="21"/>
      <c r="U39" s="21"/>
      <c r="V39" s="21"/>
    </row>
    <row r="40" spans="1:22" s="15" customFormat="1" ht="21">
      <c r="A40" s="28" t="s">
        <v>55</v>
      </c>
      <c r="B40" s="29">
        <v>12000</v>
      </c>
      <c r="C40" s="13">
        <v>481</v>
      </c>
      <c r="D40" s="13">
        <v>569</v>
      </c>
      <c r="E40" s="13">
        <f>(C40+D40)</f>
        <v>1050</v>
      </c>
      <c r="F40" s="13">
        <v>220</v>
      </c>
      <c r="G40" s="13">
        <v>130</v>
      </c>
      <c r="H40" s="13">
        <v>115</v>
      </c>
      <c r="I40" s="13">
        <v>100</v>
      </c>
      <c r="J40" s="13">
        <v>50</v>
      </c>
      <c r="K40" s="13">
        <v>40</v>
      </c>
      <c r="L40" s="13">
        <v>57</v>
      </c>
      <c r="M40" s="13"/>
      <c r="N40" s="13">
        <f>(C40+F40+H40+J40+L40)</f>
        <v>923</v>
      </c>
      <c r="O40" s="13">
        <f>(D40+G40+I40+K40+M40)</f>
        <v>839</v>
      </c>
      <c r="P40" s="13">
        <f>(N40+O40)</f>
        <v>1762</v>
      </c>
      <c r="Q40" s="30">
        <f>(P40*100)/B40</f>
        <v>14.683333333333334</v>
      </c>
      <c r="R40" s="14">
        <v>40000</v>
      </c>
      <c r="S40" s="13"/>
      <c r="T40" s="13"/>
      <c r="U40" s="13"/>
      <c r="V40" s="13"/>
    </row>
    <row r="41" spans="1:22" s="15" customFormat="1" ht="21">
      <c r="A41" s="28" t="s">
        <v>56</v>
      </c>
      <c r="B41" s="12">
        <v>50</v>
      </c>
      <c r="C41" s="13">
        <v>0</v>
      </c>
      <c r="D41" s="13">
        <v>4</v>
      </c>
      <c r="E41" s="13">
        <f>(C41+D41)</f>
        <v>4</v>
      </c>
      <c r="F41" s="13"/>
      <c r="G41" s="13"/>
      <c r="H41" s="13"/>
      <c r="I41" s="13"/>
      <c r="J41" s="13"/>
      <c r="K41" s="13"/>
      <c r="L41" s="13"/>
      <c r="M41" s="13"/>
      <c r="N41" s="13">
        <f>(C41+F41+H41+J41+L41)</f>
        <v>0</v>
      </c>
      <c r="O41" s="13">
        <f>(D41+G41+I41+K41+M41)</f>
        <v>4</v>
      </c>
      <c r="P41" s="13">
        <f>(N41+O41)</f>
        <v>4</v>
      </c>
      <c r="Q41" s="30">
        <f>(P41*100)/B41</f>
        <v>8</v>
      </c>
      <c r="R41" s="13"/>
      <c r="S41" s="13"/>
      <c r="T41" s="13"/>
      <c r="U41" s="13"/>
      <c r="V41" s="13"/>
    </row>
    <row r="42" spans="1:22" s="15" customFormat="1" ht="21">
      <c r="A42" s="28" t="s">
        <v>57</v>
      </c>
      <c r="B42" s="31"/>
      <c r="C42" s="28"/>
      <c r="D42" s="28"/>
      <c r="E42" s="28"/>
      <c r="F42" s="28">
        <f>SUM(F43:F46)</f>
        <v>100</v>
      </c>
      <c r="G42" s="28">
        <f aca="true" t="shared" si="0" ref="G42:M42">SUM(G43:G46)</f>
        <v>150</v>
      </c>
      <c r="H42" s="28">
        <f t="shared" si="0"/>
        <v>0</v>
      </c>
      <c r="I42" s="28">
        <f t="shared" si="0"/>
        <v>5</v>
      </c>
      <c r="J42" s="28">
        <f t="shared" si="0"/>
        <v>0</v>
      </c>
      <c r="K42" s="28">
        <f t="shared" si="0"/>
        <v>0</v>
      </c>
      <c r="L42" s="28">
        <f t="shared" si="0"/>
        <v>0</v>
      </c>
      <c r="M42" s="28">
        <f t="shared" si="0"/>
        <v>0</v>
      </c>
      <c r="N42" s="13">
        <f aca="true" t="shared" si="1" ref="N42:O61">(C42+F42+H42+J42+L42)</f>
        <v>100</v>
      </c>
      <c r="O42" s="13">
        <f t="shared" si="1"/>
        <v>155</v>
      </c>
      <c r="P42" s="13">
        <f aca="true" t="shared" si="2" ref="P42:P61">(N42+O42)</f>
        <v>255</v>
      </c>
      <c r="Q42" s="13"/>
      <c r="R42" s="13"/>
      <c r="S42" s="13"/>
      <c r="T42" s="13"/>
      <c r="U42" s="13"/>
      <c r="V42" s="13"/>
    </row>
    <row r="43" spans="1:22" s="15" customFormat="1" ht="21">
      <c r="A43" s="13" t="s">
        <v>58</v>
      </c>
      <c r="B43" s="29">
        <v>6000</v>
      </c>
      <c r="C43" s="13">
        <v>307</v>
      </c>
      <c r="D43" s="13">
        <v>195</v>
      </c>
      <c r="E43" s="13">
        <f>(C43+D43)</f>
        <v>502</v>
      </c>
      <c r="F43" s="13"/>
      <c r="G43" s="13"/>
      <c r="H43" s="13"/>
      <c r="I43" s="13"/>
      <c r="J43" s="13"/>
      <c r="K43" s="13"/>
      <c r="L43" s="13"/>
      <c r="M43" s="13"/>
      <c r="N43" s="13">
        <f t="shared" si="1"/>
        <v>307</v>
      </c>
      <c r="O43" s="13">
        <f t="shared" si="1"/>
        <v>195</v>
      </c>
      <c r="P43" s="13">
        <f t="shared" si="2"/>
        <v>502</v>
      </c>
      <c r="Q43" s="30">
        <f>(P43*100)/B43</f>
        <v>8.366666666666667</v>
      </c>
      <c r="R43" s="13"/>
      <c r="S43" s="13"/>
      <c r="T43" s="13"/>
      <c r="U43" s="13"/>
      <c r="V43" s="13"/>
    </row>
    <row r="44" spans="1:22" s="15" customFormat="1" ht="21">
      <c r="A44" s="13" t="s">
        <v>59</v>
      </c>
      <c r="B44" s="12">
        <v>200</v>
      </c>
      <c r="C44" s="13"/>
      <c r="D44" s="13"/>
      <c r="E44" s="13">
        <f>(C44+D44)</f>
        <v>0</v>
      </c>
      <c r="F44" s="13">
        <v>100</v>
      </c>
      <c r="G44" s="13">
        <v>150</v>
      </c>
      <c r="H44" s="13"/>
      <c r="I44" s="13"/>
      <c r="J44" s="13"/>
      <c r="K44" s="13"/>
      <c r="L44" s="13"/>
      <c r="M44" s="13"/>
      <c r="N44" s="13">
        <f t="shared" si="1"/>
        <v>100</v>
      </c>
      <c r="O44" s="13">
        <f t="shared" si="1"/>
        <v>150</v>
      </c>
      <c r="P44" s="13">
        <f t="shared" si="2"/>
        <v>250</v>
      </c>
      <c r="Q44" s="30">
        <f>(P44*100)/B44</f>
        <v>125</v>
      </c>
      <c r="R44" s="13"/>
      <c r="S44" s="13"/>
      <c r="T44" s="13"/>
      <c r="U44" s="13"/>
      <c r="V44" s="13"/>
    </row>
    <row r="45" spans="1:22" s="15" customFormat="1" ht="21">
      <c r="A45" s="13" t="s">
        <v>60</v>
      </c>
      <c r="B45" s="12">
        <v>5</v>
      </c>
      <c r="C45" s="13"/>
      <c r="D45" s="13"/>
      <c r="E45" s="13">
        <f>(C45+D45)</f>
        <v>0</v>
      </c>
      <c r="F45" s="13"/>
      <c r="G45" s="13"/>
      <c r="H45" s="13"/>
      <c r="I45" s="13">
        <v>5</v>
      </c>
      <c r="J45" s="13"/>
      <c r="K45" s="13"/>
      <c r="L45" s="13"/>
      <c r="M45" s="13"/>
      <c r="N45" s="13">
        <f t="shared" si="1"/>
        <v>0</v>
      </c>
      <c r="O45" s="13">
        <f t="shared" si="1"/>
        <v>5</v>
      </c>
      <c r="P45" s="13">
        <f t="shared" si="2"/>
        <v>5</v>
      </c>
      <c r="Q45" s="30">
        <f>(P45*100)/B45</f>
        <v>100</v>
      </c>
      <c r="R45" s="13"/>
      <c r="S45" s="13"/>
      <c r="T45" s="13"/>
      <c r="U45" s="13"/>
      <c r="V45" s="13"/>
    </row>
    <row r="46" spans="1:22" s="15" customFormat="1" ht="21">
      <c r="A46" s="13" t="s">
        <v>61</v>
      </c>
      <c r="B46" s="12">
        <v>300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>
        <f t="shared" si="1"/>
        <v>0</v>
      </c>
      <c r="O46" s="13">
        <f t="shared" si="1"/>
        <v>0</v>
      </c>
      <c r="P46" s="13">
        <f t="shared" si="2"/>
        <v>0</v>
      </c>
      <c r="Q46" s="30">
        <f>(P46*100)/B46</f>
        <v>0</v>
      </c>
      <c r="R46" s="13"/>
      <c r="S46" s="13"/>
      <c r="T46" s="13"/>
      <c r="U46" s="13"/>
      <c r="V46" s="13"/>
    </row>
    <row r="47" spans="1:22" s="15" customFormat="1" ht="21">
      <c r="A47" s="28" t="s">
        <v>62</v>
      </c>
      <c r="B47" s="12"/>
      <c r="C47" s="13"/>
      <c r="D47" s="13"/>
      <c r="E47" s="13"/>
      <c r="F47" s="28">
        <f>(F48+F51+F54)</f>
        <v>14</v>
      </c>
      <c r="G47" s="28">
        <f aca="true" t="shared" si="3" ref="G47:M47">(G48+G51+G54)</f>
        <v>32</v>
      </c>
      <c r="H47" s="28">
        <f t="shared" si="3"/>
        <v>94</v>
      </c>
      <c r="I47" s="28">
        <f t="shared" si="3"/>
        <v>112</v>
      </c>
      <c r="J47" s="28">
        <f t="shared" si="3"/>
        <v>34</v>
      </c>
      <c r="K47" s="28">
        <f t="shared" si="3"/>
        <v>44</v>
      </c>
      <c r="L47" s="28">
        <f t="shared" si="3"/>
        <v>3</v>
      </c>
      <c r="M47" s="28">
        <f t="shared" si="3"/>
        <v>0</v>
      </c>
      <c r="N47" s="13">
        <f t="shared" si="1"/>
        <v>145</v>
      </c>
      <c r="O47" s="13">
        <f t="shared" si="1"/>
        <v>188</v>
      </c>
      <c r="P47" s="13">
        <f t="shared" si="2"/>
        <v>333</v>
      </c>
      <c r="Q47" s="13"/>
      <c r="R47" s="13"/>
      <c r="S47" s="13"/>
      <c r="T47" s="13"/>
      <c r="U47" s="13"/>
      <c r="V47" s="13"/>
    </row>
    <row r="48" spans="1:22" s="15" customFormat="1" ht="21">
      <c r="A48" s="28" t="s">
        <v>63</v>
      </c>
      <c r="B48" s="31"/>
      <c r="C48" s="28"/>
      <c r="D48" s="28"/>
      <c r="E48" s="13">
        <f aca="true" t="shared" si="4" ref="E48:E61">(C48+D48)</f>
        <v>0</v>
      </c>
      <c r="F48" s="28">
        <f>SUM(F49:F50)</f>
        <v>0</v>
      </c>
      <c r="G48" s="28">
        <f aca="true" t="shared" si="5" ref="G48:M48">SUM(G49:G50)</f>
        <v>20</v>
      </c>
      <c r="H48" s="28">
        <f t="shared" si="5"/>
        <v>16</v>
      </c>
      <c r="I48" s="28">
        <f t="shared" si="5"/>
        <v>10</v>
      </c>
      <c r="J48" s="28">
        <f t="shared" si="5"/>
        <v>14</v>
      </c>
      <c r="K48" s="28">
        <f t="shared" si="5"/>
        <v>22</v>
      </c>
      <c r="L48" s="28">
        <f t="shared" si="5"/>
        <v>0</v>
      </c>
      <c r="M48" s="28">
        <f t="shared" si="5"/>
        <v>0</v>
      </c>
      <c r="N48" s="13">
        <f t="shared" si="1"/>
        <v>30</v>
      </c>
      <c r="O48" s="13">
        <f t="shared" si="1"/>
        <v>52</v>
      </c>
      <c r="P48" s="13">
        <f t="shared" si="2"/>
        <v>82</v>
      </c>
      <c r="Q48" s="13"/>
      <c r="R48" s="14">
        <v>30000</v>
      </c>
      <c r="S48" s="13"/>
      <c r="T48" s="13"/>
      <c r="U48" s="13"/>
      <c r="V48" s="13"/>
    </row>
    <row r="49" spans="1:22" ht="21">
      <c r="A49" s="21" t="s">
        <v>64</v>
      </c>
      <c r="B49" s="20"/>
      <c r="C49" s="21">
        <v>40</v>
      </c>
      <c r="D49" s="21">
        <v>20</v>
      </c>
      <c r="E49" s="13">
        <f t="shared" si="4"/>
        <v>60</v>
      </c>
      <c r="F49" s="21"/>
      <c r="G49" s="21">
        <v>10</v>
      </c>
      <c r="H49" s="21">
        <v>8</v>
      </c>
      <c r="I49" s="21">
        <v>5</v>
      </c>
      <c r="J49" s="21">
        <v>7</v>
      </c>
      <c r="K49" s="21">
        <v>11</v>
      </c>
      <c r="L49" s="21"/>
      <c r="M49" s="21"/>
      <c r="N49" s="13">
        <f t="shared" si="1"/>
        <v>55</v>
      </c>
      <c r="O49" s="13">
        <f t="shared" si="1"/>
        <v>46</v>
      </c>
      <c r="P49" s="13">
        <f t="shared" si="2"/>
        <v>101</v>
      </c>
      <c r="Q49" s="30" t="e">
        <f aca="true" t="shared" si="6" ref="Q49:Q57">(P49*100)/B49</f>
        <v>#DIV/0!</v>
      </c>
      <c r="R49" s="21"/>
      <c r="S49" s="21"/>
      <c r="T49" s="21"/>
      <c r="U49" s="21"/>
      <c r="V49" s="21"/>
    </row>
    <row r="50" spans="1:22" ht="21">
      <c r="A50" s="21" t="s">
        <v>65</v>
      </c>
      <c r="B50" s="20"/>
      <c r="C50" s="21">
        <v>34</v>
      </c>
      <c r="D50" s="21">
        <v>20</v>
      </c>
      <c r="E50" s="13">
        <f t="shared" si="4"/>
        <v>54</v>
      </c>
      <c r="F50" s="21"/>
      <c r="G50" s="21">
        <v>10</v>
      </c>
      <c r="H50" s="21">
        <v>8</v>
      </c>
      <c r="I50" s="21">
        <v>5</v>
      </c>
      <c r="J50" s="21">
        <v>7</v>
      </c>
      <c r="K50" s="21">
        <v>11</v>
      </c>
      <c r="L50" s="21"/>
      <c r="M50" s="21"/>
      <c r="N50" s="13">
        <f t="shared" si="1"/>
        <v>49</v>
      </c>
      <c r="O50" s="13">
        <f t="shared" si="1"/>
        <v>46</v>
      </c>
      <c r="P50" s="13">
        <f t="shared" si="2"/>
        <v>95</v>
      </c>
      <c r="Q50" s="30" t="e">
        <f t="shared" si="6"/>
        <v>#DIV/0!</v>
      </c>
      <c r="R50" s="21"/>
      <c r="S50" s="21"/>
      <c r="T50" s="21"/>
      <c r="U50" s="21"/>
      <c r="V50" s="21"/>
    </row>
    <row r="51" spans="1:22" ht="21">
      <c r="A51" s="28" t="s">
        <v>66</v>
      </c>
      <c r="B51" s="20"/>
      <c r="C51" s="21"/>
      <c r="D51" s="21"/>
      <c r="E51" s="13">
        <f t="shared" si="4"/>
        <v>0</v>
      </c>
      <c r="F51" s="32">
        <f>SUM(F52:F53)</f>
        <v>9</v>
      </c>
      <c r="G51" s="32">
        <f aca="true" t="shared" si="7" ref="G51:M51">SUM(G52:G53)</f>
        <v>8</v>
      </c>
      <c r="H51" s="32">
        <f t="shared" si="7"/>
        <v>32</v>
      </c>
      <c r="I51" s="32">
        <f t="shared" si="7"/>
        <v>33</v>
      </c>
      <c r="J51" s="32">
        <f t="shared" si="7"/>
        <v>19</v>
      </c>
      <c r="K51" s="32">
        <f t="shared" si="7"/>
        <v>22</v>
      </c>
      <c r="L51" s="32">
        <f t="shared" si="7"/>
        <v>3</v>
      </c>
      <c r="M51" s="32">
        <f t="shared" si="7"/>
        <v>0</v>
      </c>
      <c r="N51" s="13">
        <f t="shared" si="1"/>
        <v>63</v>
      </c>
      <c r="O51" s="13">
        <f t="shared" si="1"/>
        <v>63</v>
      </c>
      <c r="P51" s="13">
        <f t="shared" si="2"/>
        <v>126</v>
      </c>
      <c r="Q51" s="21"/>
      <c r="R51" s="21"/>
      <c r="S51" s="21"/>
      <c r="T51" s="21"/>
      <c r="U51" s="21"/>
      <c r="V51" s="21"/>
    </row>
    <row r="52" spans="1:22" ht="21">
      <c r="A52" s="21" t="s">
        <v>64</v>
      </c>
      <c r="B52" s="20"/>
      <c r="C52" s="21">
        <v>34</v>
      </c>
      <c r="D52" s="21">
        <v>14</v>
      </c>
      <c r="E52" s="13">
        <f t="shared" si="4"/>
        <v>48</v>
      </c>
      <c r="F52" s="21">
        <v>5</v>
      </c>
      <c r="G52" s="21">
        <v>3</v>
      </c>
      <c r="H52" s="21">
        <v>19</v>
      </c>
      <c r="I52" s="21">
        <v>13</v>
      </c>
      <c r="J52" s="21">
        <v>14</v>
      </c>
      <c r="K52" s="21">
        <v>15</v>
      </c>
      <c r="L52" s="21">
        <v>2</v>
      </c>
      <c r="M52" s="21"/>
      <c r="N52" s="13">
        <f t="shared" si="1"/>
        <v>74</v>
      </c>
      <c r="O52" s="13">
        <f t="shared" si="1"/>
        <v>45</v>
      </c>
      <c r="P52" s="13">
        <f t="shared" si="2"/>
        <v>119</v>
      </c>
      <c r="Q52" s="30" t="e">
        <f t="shared" si="6"/>
        <v>#DIV/0!</v>
      </c>
      <c r="R52" s="21"/>
      <c r="S52" s="21"/>
      <c r="T52" s="21"/>
      <c r="U52" s="21"/>
      <c r="V52" s="21"/>
    </row>
    <row r="53" spans="1:22" ht="21">
      <c r="A53" s="21" t="s">
        <v>65</v>
      </c>
      <c r="B53" s="20"/>
      <c r="C53" s="21">
        <v>18</v>
      </c>
      <c r="D53" s="21">
        <v>22</v>
      </c>
      <c r="E53" s="13">
        <f t="shared" si="4"/>
        <v>40</v>
      </c>
      <c r="F53" s="21">
        <v>4</v>
      </c>
      <c r="G53" s="21">
        <v>5</v>
      </c>
      <c r="H53" s="21">
        <v>13</v>
      </c>
      <c r="I53" s="21">
        <v>20</v>
      </c>
      <c r="J53" s="21">
        <v>5</v>
      </c>
      <c r="K53" s="21">
        <v>7</v>
      </c>
      <c r="L53" s="21">
        <v>1</v>
      </c>
      <c r="M53" s="21"/>
      <c r="N53" s="13">
        <f t="shared" si="1"/>
        <v>41</v>
      </c>
      <c r="O53" s="13">
        <f t="shared" si="1"/>
        <v>54</v>
      </c>
      <c r="P53" s="13">
        <f t="shared" si="2"/>
        <v>95</v>
      </c>
      <c r="Q53" s="30" t="e">
        <f t="shared" si="6"/>
        <v>#DIV/0!</v>
      </c>
      <c r="R53" s="21"/>
      <c r="S53" s="21"/>
      <c r="T53" s="21"/>
      <c r="U53" s="21"/>
      <c r="V53" s="21"/>
    </row>
    <row r="54" spans="1:22" ht="21">
      <c r="A54" s="28" t="s">
        <v>67</v>
      </c>
      <c r="B54" s="20"/>
      <c r="C54" s="21"/>
      <c r="D54" s="21"/>
      <c r="E54" s="13">
        <f t="shared" si="4"/>
        <v>0</v>
      </c>
      <c r="F54" s="32">
        <f>SUM(F55:F56)</f>
        <v>5</v>
      </c>
      <c r="G54" s="32">
        <f aca="true" t="shared" si="8" ref="G54:M54">SUM(G55:G56)</f>
        <v>4</v>
      </c>
      <c r="H54" s="32">
        <f t="shared" si="8"/>
        <v>46</v>
      </c>
      <c r="I54" s="32">
        <f t="shared" si="8"/>
        <v>69</v>
      </c>
      <c r="J54" s="32">
        <f t="shared" si="8"/>
        <v>1</v>
      </c>
      <c r="K54" s="32">
        <f t="shared" si="8"/>
        <v>0</v>
      </c>
      <c r="L54" s="32">
        <f t="shared" si="8"/>
        <v>0</v>
      </c>
      <c r="M54" s="32">
        <f t="shared" si="8"/>
        <v>0</v>
      </c>
      <c r="N54" s="13">
        <f t="shared" si="1"/>
        <v>52</v>
      </c>
      <c r="O54" s="13">
        <f t="shared" si="1"/>
        <v>73</v>
      </c>
      <c r="P54" s="13">
        <f t="shared" si="2"/>
        <v>125</v>
      </c>
      <c r="Q54" s="21"/>
      <c r="R54" s="21"/>
      <c r="S54" s="21"/>
      <c r="T54" s="21"/>
      <c r="U54" s="21"/>
      <c r="V54" s="21"/>
    </row>
    <row r="55" spans="1:22" ht="21">
      <c r="A55" s="21" t="s">
        <v>64</v>
      </c>
      <c r="B55" s="20"/>
      <c r="C55" s="21">
        <v>26</v>
      </c>
      <c r="D55" s="21">
        <v>39</v>
      </c>
      <c r="E55" s="13">
        <f t="shared" si="4"/>
        <v>65</v>
      </c>
      <c r="F55" s="21">
        <v>5</v>
      </c>
      <c r="G55" s="21">
        <v>4</v>
      </c>
      <c r="H55" s="21">
        <v>20</v>
      </c>
      <c r="I55" s="21">
        <v>35</v>
      </c>
      <c r="J55" s="21">
        <v>1</v>
      </c>
      <c r="K55" s="21"/>
      <c r="L55" s="21"/>
      <c r="M55" s="21"/>
      <c r="N55" s="13">
        <f t="shared" si="1"/>
        <v>52</v>
      </c>
      <c r="O55" s="13">
        <f t="shared" si="1"/>
        <v>78</v>
      </c>
      <c r="P55" s="13">
        <f t="shared" si="2"/>
        <v>130</v>
      </c>
      <c r="Q55" s="30" t="e">
        <f t="shared" si="6"/>
        <v>#DIV/0!</v>
      </c>
      <c r="R55" s="21"/>
      <c r="S55" s="21"/>
      <c r="T55" s="21"/>
      <c r="U55" s="21"/>
      <c r="V55" s="21"/>
    </row>
    <row r="56" spans="1:22" ht="21">
      <c r="A56" s="21" t="s">
        <v>65</v>
      </c>
      <c r="B56" s="20"/>
      <c r="C56" s="21">
        <v>31</v>
      </c>
      <c r="D56" s="21">
        <v>14</v>
      </c>
      <c r="E56" s="13">
        <f t="shared" si="4"/>
        <v>45</v>
      </c>
      <c r="F56" s="21"/>
      <c r="G56" s="21"/>
      <c r="H56" s="21">
        <v>26</v>
      </c>
      <c r="I56" s="21">
        <v>34</v>
      </c>
      <c r="J56" s="21"/>
      <c r="K56" s="21"/>
      <c r="L56" s="21"/>
      <c r="M56" s="21"/>
      <c r="N56" s="13">
        <f t="shared" si="1"/>
        <v>57</v>
      </c>
      <c r="O56" s="13">
        <f t="shared" si="1"/>
        <v>48</v>
      </c>
      <c r="P56" s="13">
        <f t="shared" si="2"/>
        <v>105</v>
      </c>
      <c r="Q56" s="30" t="e">
        <f t="shared" si="6"/>
        <v>#DIV/0!</v>
      </c>
      <c r="R56" s="21"/>
      <c r="S56" s="21"/>
      <c r="T56" s="21"/>
      <c r="U56" s="21"/>
      <c r="V56" s="21"/>
    </row>
    <row r="57" spans="1:22" ht="21">
      <c r="A57" s="21" t="s">
        <v>68</v>
      </c>
      <c r="B57" s="20">
        <v>100</v>
      </c>
      <c r="C57" s="21"/>
      <c r="D57" s="21"/>
      <c r="E57" s="13">
        <f t="shared" si="4"/>
        <v>0</v>
      </c>
      <c r="F57" s="21">
        <v>56</v>
      </c>
      <c r="G57" s="21">
        <v>72</v>
      </c>
      <c r="H57" s="21"/>
      <c r="I57" s="21"/>
      <c r="J57" s="21"/>
      <c r="K57" s="21"/>
      <c r="L57" s="21"/>
      <c r="M57" s="21"/>
      <c r="N57" s="13">
        <f t="shared" si="1"/>
        <v>56</v>
      </c>
      <c r="O57" s="13">
        <f t="shared" si="1"/>
        <v>72</v>
      </c>
      <c r="P57" s="13">
        <f t="shared" si="2"/>
        <v>128</v>
      </c>
      <c r="Q57" s="30">
        <f t="shared" si="6"/>
        <v>128</v>
      </c>
      <c r="R57" s="21"/>
      <c r="S57" s="21"/>
      <c r="T57" s="21"/>
      <c r="U57" s="21"/>
      <c r="V57" s="21"/>
    </row>
    <row r="58" spans="1:22" ht="21">
      <c r="A58" s="32" t="s">
        <v>69</v>
      </c>
      <c r="B58" s="33">
        <f>SUM(B59:B61)</f>
        <v>39600</v>
      </c>
      <c r="C58" s="33">
        <f aca="true" t="shared" si="9" ref="C58:M58">SUM(C59:C61)</f>
        <v>284</v>
      </c>
      <c r="D58" s="33">
        <f t="shared" si="9"/>
        <v>195</v>
      </c>
      <c r="E58" s="33">
        <f t="shared" si="9"/>
        <v>479</v>
      </c>
      <c r="F58" s="33">
        <f t="shared" si="9"/>
        <v>20</v>
      </c>
      <c r="G58" s="33">
        <f t="shared" si="9"/>
        <v>41</v>
      </c>
      <c r="H58" s="33">
        <f t="shared" si="9"/>
        <v>94</v>
      </c>
      <c r="I58" s="33">
        <f t="shared" si="9"/>
        <v>158</v>
      </c>
      <c r="J58" s="33">
        <f t="shared" si="9"/>
        <v>28</v>
      </c>
      <c r="K58" s="33">
        <f t="shared" si="9"/>
        <v>19</v>
      </c>
      <c r="L58" s="33">
        <f t="shared" si="9"/>
        <v>3</v>
      </c>
      <c r="M58" s="33">
        <f t="shared" si="9"/>
        <v>2</v>
      </c>
      <c r="N58" s="13">
        <f t="shared" si="1"/>
        <v>429</v>
      </c>
      <c r="O58" s="13">
        <f t="shared" si="1"/>
        <v>415</v>
      </c>
      <c r="P58" s="13">
        <f t="shared" si="2"/>
        <v>844</v>
      </c>
      <c r="Q58" s="30">
        <f>(P58*100)/B58</f>
        <v>2.1313131313131315</v>
      </c>
      <c r="R58" s="34">
        <v>111980</v>
      </c>
      <c r="S58" s="21"/>
      <c r="T58" s="21"/>
      <c r="U58" s="21"/>
      <c r="V58" s="21"/>
    </row>
    <row r="59" spans="1:22" ht="21">
      <c r="A59" s="21" t="s">
        <v>70</v>
      </c>
      <c r="B59" s="35">
        <v>7200</v>
      </c>
      <c r="C59" s="21">
        <v>136</v>
      </c>
      <c r="D59" s="21">
        <v>61</v>
      </c>
      <c r="E59" s="13">
        <f t="shared" si="4"/>
        <v>197</v>
      </c>
      <c r="F59" s="21">
        <v>10</v>
      </c>
      <c r="G59" s="21">
        <v>28</v>
      </c>
      <c r="H59" s="21">
        <v>25</v>
      </c>
      <c r="I59" s="21">
        <v>85</v>
      </c>
      <c r="J59" s="21">
        <v>5</v>
      </c>
      <c r="K59" s="21">
        <v>2</v>
      </c>
      <c r="L59" s="21"/>
      <c r="M59" s="21"/>
      <c r="N59" s="13">
        <f t="shared" si="1"/>
        <v>176</v>
      </c>
      <c r="O59" s="13">
        <f t="shared" si="1"/>
        <v>176</v>
      </c>
      <c r="P59" s="13">
        <f t="shared" si="2"/>
        <v>352</v>
      </c>
      <c r="Q59" s="30">
        <f>(P59*100)/B59</f>
        <v>4.888888888888889</v>
      </c>
      <c r="R59" s="21"/>
      <c r="S59" s="21"/>
      <c r="T59" s="21"/>
      <c r="U59" s="21"/>
      <c r="V59" s="21"/>
    </row>
    <row r="60" spans="1:22" ht="21">
      <c r="A60" s="21" t="s">
        <v>71</v>
      </c>
      <c r="B60" s="35">
        <v>14400</v>
      </c>
      <c r="C60" s="21">
        <v>55</v>
      </c>
      <c r="D60" s="21">
        <v>65</v>
      </c>
      <c r="E60" s="13">
        <f t="shared" si="4"/>
        <v>120</v>
      </c>
      <c r="F60" s="21">
        <v>10</v>
      </c>
      <c r="G60" s="21">
        <v>13</v>
      </c>
      <c r="H60" s="21">
        <v>20</v>
      </c>
      <c r="I60" s="21">
        <v>17</v>
      </c>
      <c r="J60" s="21">
        <v>23</v>
      </c>
      <c r="K60" s="21">
        <v>17</v>
      </c>
      <c r="L60" s="21">
        <v>3</v>
      </c>
      <c r="M60" s="21">
        <v>2</v>
      </c>
      <c r="N60" s="13">
        <f t="shared" si="1"/>
        <v>111</v>
      </c>
      <c r="O60" s="13">
        <f t="shared" si="1"/>
        <v>114</v>
      </c>
      <c r="P60" s="13">
        <f t="shared" si="2"/>
        <v>225</v>
      </c>
      <c r="Q60" s="30">
        <f>(P60*100)/B60</f>
        <v>1.5625</v>
      </c>
      <c r="R60" s="21"/>
      <c r="S60" s="21"/>
      <c r="T60" s="21"/>
      <c r="U60" s="21"/>
      <c r="V60" s="21"/>
    </row>
    <row r="61" spans="1:22" ht="21">
      <c r="A61" s="21" t="s">
        <v>72</v>
      </c>
      <c r="B61" s="35">
        <v>18000</v>
      </c>
      <c r="C61" s="21">
        <v>93</v>
      </c>
      <c r="D61" s="21">
        <v>69</v>
      </c>
      <c r="E61" s="13">
        <f t="shared" si="4"/>
        <v>162</v>
      </c>
      <c r="F61" s="21"/>
      <c r="G61" s="21"/>
      <c r="H61" s="21">
        <v>49</v>
      </c>
      <c r="I61" s="21">
        <v>56</v>
      </c>
      <c r="J61" s="21"/>
      <c r="K61" s="21"/>
      <c r="L61" s="21"/>
      <c r="M61" s="21"/>
      <c r="N61" s="13">
        <f t="shared" si="1"/>
        <v>142</v>
      </c>
      <c r="O61" s="13">
        <f t="shared" si="1"/>
        <v>125</v>
      </c>
      <c r="P61" s="13">
        <f t="shared" si="2"/>
        <v>267</v>
      </c>
      <c r="Q61" s="30">
        <f>(P61*100)/B61</f>
        <v>1.4833333333333334</v>
      </c>
      <c r="R61" s="21"/>
      <c r="S61" s="21"/>
      <c r="T61" s="21"/>
      <c r="U61" s="21"/>
      <c r="V61" s="21"/>
    </row>
    <row r="62" spans="1:22" ht="21">
      <c r="A62" s="36" t="s">
        <v>73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1"/>
      <c r="P62" s="21"/>
      <c r="Q62" s="21"/>
      <c r="R62" s="21"/>
      <c r="S62" s="21"/>
      <c r="T62" s="21"/>
      <c r="U62" s="21"/>
      <c r="V62" s="21"/>
    </row>
    <row r="63" spans="1:22" s="15" customFormat="1" ht="21">
      <c r="A63" s="28" t="s">
        <v>74</v>
      </c>
      <c r="B63" s="1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5" customFormat="1" ht="21">
      <c r="A64" s="28" t="s">
        <v>75</v>
      </c>
      <c r="B64" s="12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4">
        <v>84570</v>
      </c>
      <c r="S64" s="13"/>
      <c r="T64" s="13"/>
      <c r="U64" s="13"/>
      <c r="V64" s="37">
        <f>(U64*100)/R64</f>
        <v>0</v>
      </c>
    </row>
    <row r="65" spans="1:22" s="15" customFormat="1" ht="21">
      <c r="A65" s="28" t="s">
        <v>76</v>
      </c>
      <c r="B65" s="12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4">
        <v>74534</v>
      </c>
      <c r="S65" s="14">
        <f>SUM(S66:S69)</f>
        <v>37440</v>
      </c>
      <c r="T65" s="14">
        <f>SUM(T66:T69)</f>
        <v>0</v>
      </c>
      <c r="U65" s="14">
        <f>(S65+T65)</f>
        <v>37440</v>
      </c>
      <c r="V65" s="37">
        <f>(U65*100)/R65</f>
        <v>50.23210883623581</v>
      </c>
    </row>
    <row r="66" spans="1:22" ht="21">
      <c r="A66" s="19" t="s">
        <v>77</v>
      </c>
      <c r="B66" s="20">
        <v>50</v>
      </c>
      <c r="C66" s="21">
        <v>25</v>
      </c>
      <c r="D66" s="21">
        <v>25</v>
      </c>
      <c r="E66" s="13">
        <f>(C66+D66)</f>
        <v>50</v>
      </c>
      <c r="F66" s="21"/>
      <c r="G66" s="21"/>
      <c r="H66" s="21"/>
      <c r="I66" s="21"/>
      <c r="J66" s="21"/>
      <c r="K66" s="21"/>
      <c r="L66" s="21"/>
      <c r="M66" s="21"/>
      <c r="N66" s="13">
        <f>(C66+F66+H66+J66+L66)</f>
        <v>25</v>
      </c>
      <c r="O66" s="13">
        <f>(D66+G66+I66+K66+M66)</f>
        <v>25</v>
      </c>
      <c r="P66" s="13">
        <f>(N66+O66)</f>
        <v>50</v>
      </c>
      <c r="Q66" s="30">
        <f>(P66*100)/B66</f>
        <v>100</v>
      </c>
      <c r="R66" s="34">
        <v>37440</v>
      </c>
      <c r="S66" s="34">
        <v>37440</v>
      </c>
      <c r="T66" s="34"/>
      <c r="U66" s="21"/>
      <c r="V66" s="21"/>
    </row>
    <row r="67" spans="1:22" ht="21">
      <c r="A67" s="19" t="s">
        <v>78</v>
      </c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</row>
    <row r="68" spans="1:22" ht="21">
      <c r="A68" s="19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</row>
    <row r="69" spans="1:22" ht="21">
      <c r="A69" s="19"/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</row>
    <row r="70" spans="1:22" s="15" customFormat="1" ht="21">
      <c r="A70" s="28" t="s">
        <v>79</v>
      </c>
      <c r="B70" s="12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15" customFormat="1" ht="21">
      <c r="A71" s="13" t="s">
        <v>80</v>
      </c>
      <c r="B71" s="12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s="15" customFormat="1" ht="21">
      <c r="A72" s="13" t="s">
        <v>81</v>
      </c>
      <c r="B72" s="12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5" customFormat="1" ht="21">
      <c r="A73" s="13" t="s">
        <v>82</v>
      </c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5" customFormat="1" ht="21">
      <c r="A74" s="28" t="s">
        <v>83</v>
      </c>
      <c r="B74" s="12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5" customFormat="1" ht="21">
      <c r="A75" s="13" t="s">
        <v>80</v>
      </c>
      <c r="B75" s="12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5" customFormat="1" ht="21">
      <c r="A76" s="13" t="s">
        <v>81</v>
      </c>
      <c r="B76" s="12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15" customFormat="1" ht="21">
      <c r="A77" s="13" t="s">
        <v>82</v>
      </c>
      <c r="B77" s="12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</sheetData>
  <sheetProtection/>
  <mergeCells count="19">
    <mergeCell ref="A1:V1"/>
    <mergeCell ref="A2:V2"/>
    <mergeCell ref="A3:V3"/>
    <mergeCell ref="A4:A6"/>
    <mergeCell ref="B4:B6"/>
    <mergeCell ref="C4:E5"/>
    <mergeCell ref="F4:M4"/>
    <mergeCell ref="N4:P5"/>
    <mergeCell ref="Q4:Q6"/>
    <mergeCell ref="R4:R6"/>
    <mergeCell ref="B7:V7"/>
    <mergeCell ref="S4:S6"/>
    <mergeCell ref="T4:T6"/>
    <mergeCell ref="U4:U6"/>
    <mergeCell ref="V4:V6"/>
    <mergeCell ref="F5:G5"/>
    <mergeCell ref="H5:I5"/>
    <mergeCell ref="J5:K5"/>
    <mergeCell ref="L5:M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6"/>
  <sheetViews>
    <sheetView view="pageBreakPreview" zoomScale="90" zoomScaleSheetLayoutView="90" zoomScalePageLayoutView="0" workbookViewId="0" topLeftCell="C1">
      <pane ySplit="1" topLeftCell="A2" activePane="bottomLeft" state="frozen"/>
      <selection pane="topLeft" activeCell="C1" sqref="C1"/>
      <selection pane="bottomLeft" activeCell="F9" sqref="F9"/>
    </sheetView>
  </sheetViews>
  <sheetFormatPr defaultColWidth="6.57421875" defaultRowHeight="15"/>
  <cols>
    <col min="1" max="1" width="39.140625" style="38" customWidth="1"/>
    <col min="2" max="2" width="8.8515625" style="38" customWidth="1"/>
    <col min="3" max="3" width="6.7109375" style="39" customWidth="1"/>
    <col min="4" max="4" width="6.140625" style="39" customWidth="1"/>
    <col min="5" max="5" width="10.8515625" style="39" bestFit="1" customWidth="1"/>
    <col min="6" max="6" width="7.00390625" style="39" customWidth="1"/>
    <col min="7" max="7" width="4.140625" style="39" customWidth="1"/>
    <col min="8" max="8" width="5.7109375" style="39" customWidth="1"/>
    <col min="9" max="9" width="5.421875" style="39" customWidth="1"/>
    <col min="10" max="12" width="4.140625" style="39" customWidth="1"/>
    <col min="13" max="13" width="5.00390625" style="39" customWidth="1"/>
    <col min="14" max="15" width="6.7109375" style="41" bestFit="1" customWidth="1"/>
    <col min="16" max="16" width="6.421875" style="42" hidden="1" customWidth="1"/>
    <col min="17" max="22" width="10.140625" style="38" customWidth="1"/>
    <col min="23" max="16384" width="6.57421875" style="38" customWidth="1"/>
  </cols>
  <sheetData>
    <row r="1" ht="21">
      <c r="N1" s="40"/>
    </row>
    <row r="2" spans="1:22" ht="23.25">
      <c r="A2" s="341" t="s">
        <v>0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</row>
    <row r="3" spans="1:22" ht="23.25">
      <c r="A3" s="341" t="s">
        <v>84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</row>
    <row r="4" spans="1:21" ht="23.25">
      <c r="A4" s="342" t="s">
        <v>85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</row>
    <row r="5" spans="1:24" s="45" customFormat="1" ht="132" customHeight="1">
      <c r="A5" s="343" t="s">
        <v>3</v>
      </c>
      <c r="B5" s="337" t="s">
        <v>4</v>
      </c>
      <c r="C5" s="344" t="s">
        <v>5</v>
      </c>
      <c r="D5" s="345"/>
      <c r="E5" s="348" t="s">
        <v>86</v>
      </c>
      <c r="F5" s="344" t="s">
        <v>6</v>
      </c>
      <c r="G5" s="350"/>
      <c r="H5" s="350"/>
      <c r="I5" s="350"/>
      <c r="J5" s="350"/>
      <c r="K5" s="350"/>
      <c r="L5" s="350"/>
      <c r="M5" s="345"/>
      <c r="N5" s="344" t="s">
        <v>7</v>
      </c>
      <c r="O5" s="345"/>
      <c r="P5" s="43"/>
      <c r="Q5" s="337" t="s">
        <v>8</v>
      </c>
      <c r="R5" s="337" t="s">
        <v>9</v>
      </c>
      <c r="S5" s="337" t="s">
        <v>10</v>
      </c>
      <c r="T5" s="337" t="s">
        <v>11</v>
      </c>
      <c r="U5" s="337" t="s">
        <v>12</v>
      </c>
      <c r="V5" s="337" t="s">
        <v>13</v>
      </c>
      <c r="W5" s="44"/>
      <c r="X5" s="44"/>
    </row>
    <row r="6" spans="1:24" s="45" customFormat="1" ht="28.5" customHeight="1">
      <c r="A6" s="343"/>
      <c r="B6" s="338"/>
      <c r="C6" s="346"/>
      <c r="D6" s="347"/>
      <c r="E6" s="349"/>
      <c r="F6" s="340" t="s">
        <v>14</v>
      </c>
      <c r="G6" s="340"/>
      <c r="H6" s="340" t="s">
        <v>15</v>
      </c>
      <c r="I6" s="340"/>
      <c r="J6" s="340" t="s">
        <v>16</v>
      </c>
      <c r="K6" s="340"/>
      <c r="L6" s="340" t="s">
        <v>17</v>
      </c>
      <c r="M6" s="340"/>
      <c r="N6" s="346"/>
      <c r="O6" s="347"/>
      <c r="P6" s="46"/>
      <c r="Q6" s="338"/>
      <c r="R6" s="338"/>
      <c r="S6" s="338"/>
      <c r="T6" s="338"/>
      <c r="U6" s="338"/>
      <c r="V6" s="338"/>
      <c r="W6" s="44"/>
      <c r="X6" s="44"/>
    </row>
    <row r="7" spans="1:22" s="45" customFormat="1" ht="24" customHeight="1">
      <c r="A7" s="343"/>
      <c r="B7" s="339"/>
      <c r="C7" s="47" t="s">
        <v>18</v>
      </c>
      <c r="D7" s="47" t="s">
        <v>19</v>
      </c>
      <c r="E7" s="48" t="s">
        <v>20</v>
      </c>
      <c r="F7" s="47" t="s">
        <v>18</v>
      </c>
      <c r="G7" s="47" t="s">
        <v>19</v>
      </c>
      <c r="H7" s="47" t="s">
        <v>18</v>
      </c>
      <c r="I7" s="47" t="s">
        <v>19</v>
      </c>
      <c r="J7" s="47" t="s">
        <v>18</v>
      </c>
      <c r="K7" s="47" t="s">
        <v>19</v>
      </c>
      <c r="L7" s="47" t="s">
        <v>18</v>
      </c>
      <c r="M7" s="47" t="s">
        <v>19</v>
      </c>
      <c r="N7" s="47" t="s">
        <v>18</v>
      </c>
      <c r="O7" s="47" t="s">
        <v>19</v>
      </c>
      <c r="P7" s="49"/>
      <c r="Q7" s="339"/>
      <c r="R7" s="339"/>
      <c r="S7" s="339"/>
      <c r="T7" s="339"/>
      <c r="U7" s="339"/>
      <c r="V7" s="339"/>
    </row>
    <row r="8" spans="1:22" s="45" customFormat="1" ht="24" customHeight="1">
      <c r="A8" s="50" t="s">
        <v>22</v>
      </c>
      <c r="B8" s="334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6"/>
    </row>
    <row r="9" spans="1:22" s="56" customFormat="1" ht="26.25" customHeight="1">
      <c r="A9" s="51" t="s">
        <v>23</v>
      </c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4"/>
      <c r="Q9" s="52"/>
      <c r="R9" s="55"/>
      <c r="S9" s="55"/>
      <c r="T9" s="55"/>
      <c r="U9" s="55"/>
      <c r="V9" s="55"/>
    </row>
    <row r="10" spans="1:22" s="39" customFormat="1" ht="21">
      <c r="A10" s="57" t="s">
        <v>24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9"/>
      <c r="O10" s="59"/>
      <c r="P10" s="60"/>
      <c r="Q10" s="58"/>
      <c r="R10" s="58"/>
      <c r="S10" s="58"/>
      <c r="T10" s="58"/>
      <c r="U10" s="58"/>
      <c r="V10" s="58"/>
    </row>
    <row r="11" spans="1:22" s="39" customFormat="1" ht="21">
      <c r="A11" s="16" t="s">
        <v>87</v>
      </c>
      <c r="B11" s="58">
        <v>200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9">
        <f>SUM(N12:N13)</f>
        <v>41</v>
      </c>
      <c r="O11" s="59">
        <f>SUM(O12:O13)</f>
        <v>35</v>
      </c>
      <c r="P11" s="60">
        <f>SUM(P12:P13)</f>
        <v>76</v>
      </c>
      <c r="Q11" s="61">
        <f>P11/B11*100</f>
        <v>38</v>
      </c>
      <c r="R11" s="62">
        <v>160000</v>
      </c>
      <c r="S11" s="58"/>
      <c r="T11" s="58"/>
      <c r="U11" s="58"/>
      <c r="V11" s="58"/>
    </row>
    <row r="12" spans="1:22" s="39" customFormat="1" ht="21">
      <c r="A12" s="63" t="s">
        <v>88</v>
      </c>
      <c r="B12" s="58"/>
      <c r="C12" s="58">
        <v>15</v>
      </c>
      <c r="D12" s="58">
        <v>10</v>
      </c>
      <c r="E12" s="58">
        <f>D12+C12</f>
        <v>25</v>
      </c>
      <c r="F12" s="58"/>
      <c r="G12" s="58"/>
      <c r="H12" s="58"/>
      <c r="I12" s="58"/>
      <c r="J12" s="58"/>
      <c r="K12" s="58">
        <v>25</v>
      </c>
      <c r="L12" s="58"/>
      <c r="M12" s="58"/>
      <c r="N12" s="59">
        <f>C12+F12+H12+J12+L12</f>
        <v>15</v>
      </c>
      <c r="O12" s="59">
        <f>D12+G12+I12+K12+M12</f>
        <v>35</v>
      </c>
      <c r="P12" s="60">
        <f>O12+N12</f>
        <v>50</v>
      </c>
      <c r="Q12" s="61"/>
      <c r="R12" s="64"/>
      <c r="S12" s="58"/>
      <c r="T12" s="58"/>
      <c r="U12" s="58"/>
      <c r="V12" s="58"/>
    </row>
    <row r="13" spans="1:22" s="39" customFormat="1" ht="21">
      <c r="A13" s="63" t="s">
        <v>89</v>
      </c>
      <c r="B13" s="58"/>
      <c r="C13" s="58"/>
      <c r="D13" s="58"/>
      <c r="E13" s="58"/>
      <c r="F13" s="58"/>
      <c r="G13" s="58"/>
      <c r="H13" s="58">
        <v>6</v>
      </c>
      <c r="I13" s="58"/>
      <c r="J13" s="58">
        <v>20</v>
      </c>
      <c r="K13" s="58"/>
      <c r="L13" s="58"/>
      <c r="M13" s="58"/>
      <c r="N13" s="59">
        <f>C13+F13+H13+J13+L13</f>
        <v>26</v>
      </c>
      <c r="O13" s="59">
        <f>D13+G13+I13+K13+M13</f>
        <v>0</v>
      </c>
      <c r="P13" s="60">
        <f>O13+N13</f>
        <v>26</v>
      </c>
      <c r="Q13" s="61"/>
      <c r="R13" s="64"/>
      <c r="S13" s="58"/>
      <c r="T13" s="58"/>
      <c r="U13" s="58"/>
      <c r="V13" s="58"/>
    </row>
    <row r="14" spans="1:22" s="39" customFormat="1" ht="42">
      <c r="A14" s="16" t="s">
        <v>90</v>
      </c>
      <c r="B14" s="58">
        <v>229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>
        <f>SUM(N15:N17)</f>
        <v>74</v>
      </c>
      <c r="O14" s="59">
        <f>SUM(O15:O17)</f>
        <v>41</v>
      </c>
      <c r="P14" s="59">
        <f>SUM(P15:P17)</f>
        <v>115</v>
      </c>
      <c r="Q14" s="61">
        <f>P14/B14*100</f>
        <v>50.21834061135371</v>
      </c>
      <c r="R14" s="64">
        <v>206100</v>
      </c>
      <c r="S14" s="58"/>
      <c r="T14" s="58"/>
      <c r="U14" s="58"/>
      <c r="V14" s="58"/>
    </row>
    <row r="15" spans="1:22" s="39" customFormat="1" ht="21">
      <c r="A15" s="63" t="s">
        <v>88</v>
      </c>
      <c r="B15" s="58"/>
      <c r="C15" s="58">
        <v>25</v>
      </c>
      <c r="D15" s="58">
        <v>5</v>
      </c>
      <c r="E15" s="58"/>
      <c r="F15" s="58"/>
      <c r="G15" s="58"/>
      <c r="H15" s="58"/>
      <c r="I15" s="58"/>
      <c r="J15" s="58"/>
      <c r="K15" s="58"/>
      <c r="L15" s="58"/>
      <c r="M15" s="58"/>
      <c r="N15" s="59">
        <f>C15+F15+H15+J15+L15</f>
        <v>25</v>
      </c>
      <c r="O15" s="59">
        <v>30</v>
      </c>
      <c r="P15" s="60">
        <f>O15+N15</f>
        <v>55</v>
      </c>
      <c r="Q15" s="61"/>
      <c r="R15" s="64"/>
      <c r="S15" s="58"/>
      <c r="T15" s="58"/>
      <c r="U15" s="58"/>
      <c r="V15" s="58"/>
    </row>
    <row r="16" spans="1:22" s="39" customFormat="1" ht="21">
      <c r="A16" s="63" t="s">
        <v>91</v>
      </c>
      <c r="B16" s="58"/>
      <c r="C16" s="58"/>
      <c r="D16" s="58"/>
      <c r="E16" s="58"/>
      <c r="F16" s="58"/>
      <c r="G16" s="58"/>
      <c r="H16" s="58"/>
      <c r="I16" s="58"/>
      <c r="J16" s="58">
        <v>10</v>
      </c>
      <c r="K16" s="58">
        <v>5</v>
      </c>
      <c r="L16" s="58">
        <v>9</v>
      </c>
      <c r="M16" s="58">
        <v>6</v>
      </c>
      <c r="N16" s="59">
        <f>C16+F16+H16+J16+L16</f>
        <v>19</v>
      </c>
      <c r="O16" s="59">
        <f>D16+G16+I16+K16+M16</f>
        <v>11</v>
      </c>
      <c r="P16" s="60">
        <f>O16+N16</f>
        <v>30</v>
      </c>
      <c r="Q16" s="61"/>
      <c r="R16" s="64"/>
      <c r="S16" s="58"/>
      <c r="T16" s="58"/>
      <c r="U16" s="58"/>
      <c r="V16" s="58"/>
    </row>
    <row r="17" spans="1:22" s="39" customFormat="1" ht="21">
      <c r="A17" s="63" t="s">
        <v>92</v>
      </c>
      <c r="B17" s="58"/>
      <c r="C17" s="58"/>
      <c r="D17" s="58"/>
      <c r="E17" s="58"/>
      <c r="F17" s="58"/>
      <c r="G17" s="58"/>
      <c r="H17" s="58">
        <v>30</v>
      </c>
      <c r="I17" s="58"/>
      <c r="J17" s="58"/>
      <c r="K17" s="58"/>
      <c r="L17" s="58"/>
      <c r="M17" s="58"/>
      <c r="N17" s="59">
        <v>30</v>
      </c>
      <c r="O17" s="59"/>
      <c r="P17" s="60">
        <f>O17+N17</f>
        <v>30</v>
      </c>
      <c r="Q17" s="61"/>
      <c r="R17" s="64"/>
      <c r="S17" s="58"/>
      <c r="T17" s="58"/>
      <c r="U17" s="58"/>
      <c r="V17" s="58"/>
    </row>
    <row r="18" spans="1:22" s="39" customFormat="1" ht="21">
      <c r="A18" s="57" t="s">
        <v>34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9"/>
      <c r="O18" s="59"/>
      <c r="P18" s="60"/>
      <c r="Q18" s="58"/>
      <c r="R18" s="58"/>
      <c r="S18" s="58"/>
      <c r="T18" s="58"/>
      <c r="U18" s="58"/>
      <c r="V18" s="58"/>
    </row>
    <row r="19" spans="1:22" s="39" customFormat="1" ht="21">
      <c r="A19" s="63" t="s">
        <v>35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9"/>
      <c r="O19" s="59"/>
      <c r="P19" s="60"/>
      <c r="Q19" s="58"/>
      <c r="R19" s="58"/>
      <c r="S19" s="58"/>
      <c r="T19" s="58"/>
      <c r="U19" s="58"/>
      <c r="V19" s="58"/>
    </row>
    <row r="20" spans="1:22" s="41" customFormat="1" ht="21">
      <c r="A20" s="57" t="s">
        <v>37</v>
      </c>
      <c r="B20" s="59">
        <v>194</v>
      </c>
      <c r="C20" s="59">
        <v>65</v>
      </c>
      <c r="D20" s="59">
        <v>75</v>
      </c>
      <c r="E20" s="59">
        <f>D20+C20</f>
        <v>140</v>
      </c>
      <c r="F20" s="59"/>
      <c r="G20" s="59"/>
      <c r="H20" s="59"/>
      <c r="I20" s="59"/>
      <c r="J20" s="59"/>
      <c r="K20" s="59"/>
      <c r="L20" s="59"/>
      <c r="M20" s="59"/>
      <c r="N20" s="59">
        <v>65</v>
      </c>
      <c r="O20" s="59">
        <v>75</v>
      </c>
      <c r="P20" s="60">
        <v>140</v>
      </c>
      <c r="Q20" s="65">
        <f>P20/B20*100</f>
        <v>72.16494845360825</v>
      </c>
      <c r="R20" s="59"/>
      <c r="S20" s="59"/>
      <c r="T20" s="59"/>
      <c r="U20" s="59"/>
      <c r="V20" s="59"/>
    </row>
    <row r="21" spans="1:22" s="39" customFormat="1" ht="21">
      <c r="A21" s="63" t="s">
        <v>93</v>
      </c>
      <c r="B21" s="58"/>
      <c r="C21" s="58">
        <v>65</v>
      </c>
      <c r="D21" s="58">
        <v>75</v>
      </c>
      <c r="E21" s="58">
        <f>SUM(C21:D21)</f>
        <v>140</v>
      </c>
      <c r="F21" s="66"/>
      <c r="G21" s="66"/>
      <c r="H21" s="58"/>
      <c r="I21" s="58"/>
      <c r="J21" s="58"/>
      <c r="K21" s="58"/>
      <c r="L21" s="58"/>
      <c r="M21" s="58"/>
      <c r="N21" s="59">
        <v>65</v>
      </c>
      <c r="O21" s="59">
        <v>75</v>
      </c>
      <c r="P21" s="60">
        <f>SUM(N21:O21)</f>
        <v>140</v>
      </c>
      <c r="R21" s="58"/>
      <c r="S21" s="58"/>
      <c r="T21" s="58"/>
      <c r="U21" s="58"/>
      <c r="V21" s="58"/>
    </row>
    <row r="22" spans="1:22" s="39" customFormat="1" ht="21">
      <c r="A22" s="57" t="s">
        <v>39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9"/>
      <c r="O22" s="59"/>
      <c r="P22" s="60"/>
      <c r="Q22" s="58"/>
      <c r="R22" s="58"/>
      <c r="S22" s="58"/>
      <c r="T22" s="58"/>
      <c r="U22" s="58"/>
      <c r="V22" s="58"/>
    </row>
    <row r="23" spans="1:22" s="39" customFormat="1" ht="21">
      <c r="A23" s="67" t="s">
        <v>40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9"/>
      <c r="O23" s="59"/>
      <c r="P23" s="60"/>
      <c r="Q23" s="58"/>
      <c r="R23" s="58"/>
      <c r="S23" s="58"/>
      <c r="T23" s="58"/>
      <c r="U23" s="58"/>
      <c r="V23" s="58"/>
    </row>
    <row r="24" spans="1:22" s="39" customFormat="1" ht="21">
      <c r="A24" s="57" t="s">
        <v>41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9"/>
      <c r="O24" s="59"/>
      <c r="P24" s="60"/>
      <c r="Q24" s="58"/>
      <c r="R24" s="58"/>
      <c r="S24" s="58"/>
      <c r="T24" s="58"/>
      <c r="U24" s="58"/>
      <c r="V24" s="58"/>
    </row>
    <row r="25" spans="1:22" s="39" customFormat="1" ht="21">
      <c r="A25" s="57" t="s">
        <v>42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9"/>
      <c r="O25" s="59"/>
      <c r="P25" s="60"/>
      <c r="Q25" s="58"/>
      <c r="R25" s="58"/>
      <c r="S25" s="58"/>
      <c r="T25" s="58"/>
      <c r="U25" s="58"/>
      <c r="V25" s="58"/>
    </row>
    <row r="26" spans="1:22" ht="42">
      <c r="A26" s="68" t="s">
        <v>43</v>
      </c>
      <c r="B26" s="69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9"/>
      <c r="O26" s="59"/>
      <c r="P26" s="60"/>
      <c r="Q26" s="70"/>
      <c r="R26" s="70"/>
      <c r="S26" s="70"/>
      <c r="T26" s="70"/>
      <c r="U26" s="70"/>
      <c r="V26" s="70"/>
    </row>
    <row r="27" spans="1:22" s="39" customFormat="1" ht="21">
      <c r="A27" s="57" t="s">
        <v>44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9"/>
      <c r="O27" s="59"/>
      <c r="P27" s="60"/>
      <c r="Q27" s="58"/>
      <c r="R27" s="58"/>
      <c r="S27" s="58"/>
      <c r="T27" s="58"/>
      <c r="U27" s="58"/>
      <c r="V27" s="58"/>
    </row>
    <row r="28" spans="1:22" s="39" customFormat="1" ht="21">
      <c r="A28" s="57" t="s">
        <v>45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9"/>
      <c r="O28" s="59"/>
      <c r="P28" s="60"/>
      <c r="Q28" s="58"/>
      <c r="R28" s="58"/>
      <c r="S28" s="58"/>
      <c r="T28" s="58"/>
      <c r="U28" s="58"/>
      <c r="V28" s="58"/>
    </row>
    <row r="29" spans="1:22" s="39" customFormat="1" ht="21">
      <c r="A29" s="57" t="s">
        <v>46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9"/>
      <c r="O29" s="59"/>
      <c r="P29" s="60"/>
      <c r="Q29" s="58"/>
      <c r="R29" s="58"/>
      <c r="S29" s="58"/>
      <c r="T29" s="58"/>
      <c r="U29" s="58"/>
      <c r="V29" s="58"/>
    </row>
    <row r="30" spans="1:22" s="39" customFormat="1" ht="21">
      <c r="A30" s="57" t="s">
        <v>47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9"/>
      <c r="O30" s="59"/>
      <c r="P30" s="60"/>
      <c r="Q30" s="58"/>
      <c r="R30" s="58"/>
      <c r="S30" s="58"/>
      <c r="T30" s="58"/>
      <c r="U30" s="58"/>
      <c r="V30" s="58"/>
    </row>
    <row r="31" spans="1:22" ht="42">
      <c r="A31" s="68" t="s">
        <v>48</v>
      </c>
      <c r="B31" s="69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9"/>
      <c r="O31" s="59"/>
      <c r="P31" s="60"/>
      <c r="Q31" s="70"/>
      <c r="R31" s="70"/>
      <c r="S31" s="70"/>
      <c r="T31" s="70"/>
      <c r="U31" s="70"/>
      <c r="V31" s="70"/>
    </row>
    <row r="32" spans="1:22" s="39" customFormat="1" ht="42">
      <c r="A32" s="71" t="s">
        <v>49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9"/>
      <c r="O32" s="59"/>
      <c r="P32" s="60"/>
      <c r="Q32" s="58"/>
      <c r="R32" s="58"/>
      <c r="S32" s="58"/>
      <c r="T32" s="58"/>
      <c r="U32" s="58"/>
      <c r="V32" s="58"/>
    </row>
    <row r="33" spans="1:22" s="39" customFormat="1" ht="21">
      <c r="A33" s="57" t="s">
        <v>50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9"/>
      <c r="O33" s="59"/>
      <c r="P33" s="60"/>
      <c r="Q33" s="58"/>
      <c r="R33" s="58"/>
      <c r="S33" s="58"/>
      <c r="T33" s="58"/>
      <c r="U33" s="58"/>
      <c r="V33" s="58"/>
    </row>
    <row r="34" spans="1:22" s="39" customFormat="1" ht="21">
      <c r="A34" s="57" t="s">
        <v>51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9"/>
      <c r="O34" s="59"/>
      <c r="P34" s="60"/>
      <c r="Q34" s="58"/>
      <c r="R34" s="58"/>
      <c r="S34" s="58"/>
      <c r="T34" s="58"/>
      <c r="U34" s="58"/>
      <c r="V34" s="58"/>
    </row>
    <row r="35" spans="1:22" s="39" customFormat="1" ht="21">
      <c r="A35" s="57" t="s">
        <v>52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9"/>
      <c r="O35" s="59"/>
      <c r="P35" s="60"/>
      <c r="Q35" s="58"/>
      <c r="R35" s="58"/>
      <c r="S35" s="58"/>
      <c r="T35" s="58"/>
      <c r="U35" s="58"/>
      <c r="V35" s="58"/>
    </row>
    <row r="36" spans="1:22" s="39" customFormat="1" ht="21">
      <c r="A36" s="71" t="s">
        <v>53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9"/>
      <c r="O36" s="59"/>
      <c r="P36" s="60"/>
      <c r="Q36" s="58"/>
      <c r="R36" s="58"/>
      <c r="S36" s="58"/>
      <c r="T36" s="58"/>
      <c r="U36" s="58"/>
      <c r="V36" s="58"/>
    </row>
    <row r="37" spans="1:22" ht="21">
      <c r="A37" s="72" t="s">
        <v>54</v>
      </c>
      <c r="B37" s="69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  <c r="O37" s="59"/>
      <c r="P37" s="60"/>
      <c r="Q37" s="70"/>
      <c r="R37" s="73">
        <v>180160</v>
      </c>
      <c r="S37" s="73">
        <v>56673.23</v>
      </c>
      <c r="T37" s="74"/>
      <c r="U37" s="74">
        <f>T37+S37</f>
        <v>56673.23</v>
      </c>
      <c r="V37" s="75">
        <f>U37/R37*100</f>
        <v>31.457165852575493</v>
      </c>
    </row>
    <row r="38" spans="1:22" s="39" customFormat="1" ht="21">
      <c r="A38" s="59" t="s">
        <v>55</v>
      </c>
      <c r="B38" s="76">
        <v>75000</v>
      </c>
      <c r="C38" s="76">
        <v>6655</v>
      </c>
      <c r="D38" s="76">
        <v>7112</v>
      </c>
      <c r="E38" s="76">
        <f>C38+D38</f>
        <v>13767</v>
      </c>
      <c r="F38" s="76">
        <v>362</v>
      </c>
      <c r="G38" s="76">
        <v>374</v>
      </c>
      <c r="H38" s="76">
        <v>788</v>
      </c>
      <c r="I38" s="76">
        <v>930</v>
      </c>
      <c r="J38" s="76">
        <v>452</v>
      </c>
      <c r="K38" s="76">
        <v>500</v>
      </c>
      <c r="L38" s="76">
        <v>154</v>
      </c>
      <c r="M38" s="76">
        <v>165</v>
      </c>
      <c r="N38" s="76">
        <f aca="true" t="shared" si="0" ref="N38:O48">C38+F38+H38+J38+L38</f>
        <v>8411</v>
      </c>
      <c r="O38" s="77">
        <f t="shared" si="0"/>
        <v>9081</v>
      </c>
      <c r="P38" s="78">
        <f aca="true" t="shared" si="1" ref="P38:P48">SUM(N38:O38)</f>
        <v>17492</v>
      </c>
      <c r="Q38" s="65">
        <f>(O38+N38)/B38*100</f>
        <v>23.322666666666667</v>
      </c>
      <c r="R38" s="58"/>
      <c r="S38" s="58"/>
      <c r="T38" s="58"/>
      <c r="U38" s="58"/>
      <c r="V38" s="58"/>
    </row>
    <row r="39" spans="1:22" s="39" customFormat="1" ht="21">
      <c r="A39" s="59" t="s">
        <v>56</v>
      </c>
      <c r="B39" s="76">
        <v>3000</v>
      </c>
      <c r="C39" s="76">
        <v>460</v>
      </c>
      <c r="D39" s="76">
        <v>501</v>
      </c>
      <c r="E39" s="76">
        <f>C39+D39</f>
        <v>961</v>
      </c>
      <c r="F39" s="76">
        <v>39</v>
      </c>
      <c r="G39" s="76">
        <v>46</v>
      </c>
      <c r="H39" s="76">
        <v>42</v>
      </c>
      <c r="I39" s="76">
        <v>56</v>
      </c>
      <c r="J39" s="76">
        <v>42</v>
      </c>
      <c r="K39" s="76">
        <v>45</v>
      </c>
      <c r="L39" s="76">
        <v>59</v>
      </c>
      <c r="M39" s="76">
        <v>28</v>
      </c>
      <c r="N39" s="76">
        <f t="shared" si="0"/>
        <v>642</v>
      </c>
      <c r="O39" s="77">
        <f t="shared" si="0"/>
        <v>676</v>
      </c>
      <c r="P39" s="78">
        <f t="shared" si="1"/>
        <v>1318</v>
      </c>
      <c r="Q39" s="65">
        <f>(O39+N39)/B39*100</f>
        <v>43.93333333333334</v>
      </c>
      <c r="R39" s="58"/>
      <c r="S39" s="58"/>
      <c r="T39" s="58"/>
      <c r="U39" s="58"/>
      <c r="V39" s="58"/>
    </row>
    <row r="40" spans="1:22" s="39" customFormat="1" ht="21">
      <c r="A40" s="59" t="s">
        <v>57</v>
      </c>
      <c r="B40" s="76">
        <v>20000</v>
      </c>
      <c r="C40" s="76">
        <f>C41+C42+C43+C44</f>
        <v>1433</v>
      </c>
      <c r="D40" s="76">
        <f>D41+D42+D43+D44</f>
        <v>1741</v>
      </c>
      <c r="E40" s="76">
        <f>E41+E42+E43+E44</f>
        <v>3174</v>
      </c>
      <c r="F40" s="76">
        <f aca="true" t="shared" si="2" ref="F40:M40">SUM(F41:F44)</f>
        <v>117</v>
      </c>
      <c r="G40" s="76">
        <f t="shared" si="2"/>
        <v>158</v>
      </c>
      <c r="H40" s="76">
        <f t="shared" si="2"/>
        <v>139</v>
      </c>
      <c r="I40" s="76">
        <f t="shared" si="2"/>
        <v>176</v>
      </c>
      <c r="J40" s="76">
        <f t="shared" si="2"/>
        <v>123</v>
      </c>
      <c r="K40" s="76">
        <f t="shared" si="2"/>
        <v>147</v>
      </c>
      <c r="L40" s="76">
        <f t="shared" si="2"/>
        <v>24</v>
      </c>
      <c r="M40" s="76">
        <f t="shared" si="2"/>
        <v>35</v>
      </c>
      <c r="N40" s="76">
        <f t="shared" si="0"/>
        <v>1836</v>
      </c>
      <c r="O40" s="77">
        <f t="shared" si="0"/>
        <v>2257</v>
      </c>
      <c r="P40" s="78">
        <f t="shared" si="1"/>
        <v>4093</v>
      </c>
      <c r="Q40" s="65">
        <f>P40/B40*100</f>
        <v>20.465</v>
      </c>
      <c r="R40" s="58"/>
      <c r="S40" s="58"/>
      <c r="T40" s="58"/>
      <c r="U40" s="58"/>
      <c r="V40" s="58"/>
    </row>
    <row r="41" spans="1:22" s="39" customFormat="1" ht="21">
      <c r="A41" s="58" t="s">
        <v>94</v>
      </c>
      <c r="B41" s="64">
        <v>10000</v>
      </c>
      <c r="C41" s="64">
        <v>447</v>
      </c>
      <c r="D41" s="64">
        <v>436</v>
      </c>
      <c r="E41" s="76">
        <f>C41+D41</f>
        <v>883</v>
      </c>
      <c r="F41" s="64">
        <v>12</v>
      </c>
      <c r="G41" s="64">
        <v>23</v>
      </c>
      <c r="H41" s="64">
        <v>25</v>
      </c>
      <c r="I41" s="64">
        <v>31</v>
      </c>
      <c r="J41" s="64">
        <v>20</v>
      </c>
      <c r="K41" s="64">
        <v>22</v>
      </c>
      <c r="L41" s="64">
        <v>9</v>
      </c>
      <c r="M41" s="64">
        <v>10</v>
      </c>
      <c r="N41" s="64">
        <f t="shared" si="0"/>
        <v>513</v>
      </c>
      <c r="O41" s="79">
        <f t="shared" si="0"/>
        <v>522</v>
      </c>
      <c r="P41" s="78">
        <f t="shared" si="1"/>
        <v>1035</v>
      </c>
      <c r="Q41" s="58"/>
      <c r="R41" s="58"/>
      <c r="S41" s="58"/>
      <c r="T41" s="58"/>
      <c r="U41" s="58"/>
      <c r="V41" s="58"/>
    </row>
    <row r="42" spans="1:22" s="39" customFormat="1" ht="21">
      <c r="A42" s="58" t="s">
        <v>95</v>
      </c>
      <c r="B42" s="64">
        <v>4000</v>
      </c>
      <c r="C42" s="64">
        <v>589</v>
      </c>
      <c r="D42" s="64">
        <v>791</v>
      </c>
      <c r="E42" s="76">
        <f>C42+D42</f>
        <v>1380</v>
      </c>
      <c r="F42" s="64">
        <v>46</v>
      </c>
      <c r="G42" s="64">
        <v>59</v>
      </c>
      <c r="H42" s="64">
        <v>70</v>
      </c>
      <c r="I42" s="64">
        <v>92</v>
      </c>
      <c r="J42" s="64">
        <v>72</v>
      </c>
      <c r="K42" s="64">
        <v>89</v>
      </c>
      <c r="L42" s="64">
        <v>10</v>
      </c>
      <c r="M42" s="64">
        <v>16</v>
      </c>
      <c r="N42" s="64">
        <f t="shared" si="0"/>
        <v>787</v>
      </c>
      <c r="O42" s="79">
        <f t="shared" si="0"/>
        <v>1047</v>
      </c>
      <c r="P42" s="78">
        <f t="shared" si="1"/>
        <v>1834</v>
      </c>
      <c r="Q42" s="58"/>
      <c r="R42" s="58"/>
      <c r="S42" s="58"/>
      <c r="T42" s="58"/>
      <c r="U42" s="58"/>
      <c r="V42" s="58"/>
    </row>
    <row r="43" spans="1:22" s="39" customFormat="1" ht="21">
      <c r="A43" s="58" t="s">
        <v>96</v>
      </c>
      <c r="B43" s="64">
        <v>2000</v>
      </c>
      <c r="C43" s="64">
        <v>174</v>
      </c>
      <c r="D43" s="64">
        <v>278</v>
      </c>
      <c r="E43" s="76">
        <f>C43+D43</f>
        <v>452</v>
      </c>
      <c r="F43" s="64">
        <v>38</v>
      </c>
      <c r="G43" s="64">
        <v>51</v>
      </c>
      <c r="H43" s="64">
        <v>19</v>
      </c>
      <c r="I43" s="64">
        <v>22</v>
      </c>
      <c r="J43" s="64">
        <v>14</v>
      </c>
      <c r="K43" s="64">
        <v>15</v>
      </c>
      <c r="L43" s="64">
        <v>2</v>
      </c>
      <c r="M43" s="64">
        <v>4</v>
      </c>
      <c r="N43" s="64">
        <f t="shared" si="0"/>
        <v>247</v>
      </c>
      <c r="O43" s="79">
        <f t="shared" si="0"/>
        <v>370</v>
      </c>
      <c r="P43" s="78">
        <f t="shared" si="1"/>
        <v>617</v>
      </c>
      <c r="Q43" s="58"/>
      <c r="R43" s="58"/>
      <c r="S43" s="58"/>
      <c r="T43" s="58"/>
      <c r="U43" s="58"/>
      <c r="V43" s="58"/>
    </row>
    <row r="44" spans="1:22" s="39" customFormat="1" ht="21">
      <c r="A44" s="58" t="s">
        <v>97</v>
      </c>
      <c r="B44" s="64">
        <v>4000</v>
      </c>
      <c r="C44" s="64">
        <v>223</v>
      </c>
      <c r="D44" s="64">
        <v>236</v>
      </c>
      <c r="E44" s="76">
        <f>C44+D44</f>
        <v>459</v>
      </c>
      <c r="F44" s="64">
        <v>21</v>
      </c>
      <c r="G44" s="64">
        <v>25</v>
      </c>
      <c r="H44" s="64">
        <v>25</v>
      </c>
      <c r="I44" s="64">
        <v>31</v>
      </c>
      <c r="J44" s="64">
        <v>17</v>
      </c>
      <c r="K44" s="64">
        <v>21</v>
      </c>
      <c r="L44" s="64">
        <v>3</v>
      </c>
      <c r="M44" s="64">
        <v>5</v>
      </c>
      <c r="N44" s="64">
        <f t="shared" si="0"/>
        <v>289</v>
      </c>
      <c r="O44" s="79">
        <f t="shared" si="0"/>
        <v>318</v>
      </c>
      <c r="P44" s="78">
        <f t="shared" si="1"/>
        <v>607</v>
      </c>
      <c r="Q44" s="58"/>
      <c r="R44" s="58"/>
      <c r="S44" s="58"/>
      <c r="T44" s="58"/>
      <c r="U44" s="58"/>
      <c r="V44" s="58"/>
    </row>
    <row r="45" spans="1:22" s="41" customFormat="1" ht="21">
      <c r="A45" s="59" t="s">
        <v>62</v>
      </c>
      <c r="B45" s="76">
        <v>2400</v>
      </c>
      <c r="C45" s="76">
        <f>C46+C47+C48</f>
        <v>1135</v>
      </c>
      <c r="D45" s="76">
        <f>D46+D47+D48</f>
        <v>1162</v>
      </c>
      <c r="E45" s="76">
        <f>E46+E47+E48</f>
        <v>2297</v>
      </c>
      <c r="F45" s="76">
        <f aca="true" t="shared" si="3" ref="F45:M45">SUM(F46:F48)</f>
        <v>136</v>
      </c>
      <c r="G45" s="76">
        <f t="shared" si="3"/>
        <v>163</v>
      </c>
      <c r="H45" s="76">
        <f t="shared" si="3"/>
        <v>201</v>
      </c>
      <c r="I45" s="76">
        <f t="shared" si="3"/>
        <v>179</v>
      </c>
      <c r="J45" s="76">
        <f t="shared" si="3"/>
        <v>169</v>
      </c>
      <c r="K45" s="76">
        <f t="shared" si="3"/>
        <v>194</v>
      </c>
      <c r="L45" s="76">
        <f t="shared" si="3"/>
        <v>59</v>
      </c>
      <c r="M45" s="76">
        <f t="shared" si="3"/>
        <v>64</v>
      </c>
      <c r="N45" s="76">
        <f t="shared" si="0"/>
        <v>1700</v>
      </c>
      <c r="O45" s="77">
        <f t="shared" si="0"/>
        <v>1762</v>
      </c>
      <c r="P45" s="78">
        <f t="shared" si="1"/>
        <v>3462</v>
      </c>
      <c r="Q45" s="65">
        <f>(O45+N45)/B45*100</f>
        <v>144.25</v>
      </c>
      <c r="R45" s="59"/>
      <c r="S45" s="59"/>
      <c r="T45" s="59"/>
      <c r="U45" s="59"/>
      <c r="V45" s="59"/>
    </row>
    <row r="46" spans="1:22" ht="21">
      <c r="A46" s="70" t="s">
        <v>98</v>
      </c>
      <c r="B46" s="73">
        <v>1000</v>
      </c>
      <c r="C46" s="64">
        <v>386</v>
      </c>
      <c r="D46" s="64">
        <v>356</v>
      </c>
      <c r="E46" s="76">
        <f>C46+D46</f>
        <v>742</v>
      </c>
      <c r="F46" s="64">
        <v>46</v>
      </c>
      <c r="G46" s="64">
        <v>71</v>
      </c>
      <c r="H46" s="64">
        <v>94</v>
      </c>
      <c r="I46" s="64">
        <v>82</v>
      </c>
      <c r="J46" s="64">
        <v>64</v>
      </c>
      <c r="K46" s="64">
        <v>66</v>
      </c>
      <c r="L46" s="64">
        <v>32</v>
      </c>
      <c r="M46" s="64">
        <v>40</v>
      </c>
      <c r="N46" s="64">
        <f t="shared" si="0"/>
        <v>622</v>
      </c>
      <c r="O46" s="79">
        <f t="shared" si="0"/>
        <v>615</v>
      </c>
      <c r="P46" s="78">
        <f t="shared" si="1"/>
        <v>1237</v>
      </c>
      <c r="Q46" s="70"/>
      <c r="R46" s="70"/>
      <c r="S46" s="70"/>
      <c r="T46" s="70"/>
      <c r="U46" s="70"/>
      <c r="V46" s="70"/>
    </row>
    <row r="47" spans="1:22" ht="21">
      <c r="A47" s="70" t="s">
        <v>99</v>
      </c>
      <c r="B47" s="73">
        <v>800</v>
      </c>
      <c r="C47" s="64">
        <v>419</v>
      </c>
      <c r="D47" s="64">
        <v>439</v>
      </c>
      <c r="E47" s="76">
        <f>C47+D47</f>
        <v>858</v>
      </c>
      <c r="F47" s="64">
        <v>66</v>
      </c>
      <c r="G47" s="64">
        <v>59</v>
      </c>
      <c r="H47" s="64">
        <v>58</v>
      </c>
      <c r="I47" s="64">
        <v>52</v>
      </c>
      <c r="J47" s="64">
        <v>71</v>
      </c>
      <c r="K47" s="64">
        <v>93</v>
      </c>
      <c r="L47" s="64">
        <v>16</v>
      </c>
      <c r="M47" s="64">
        <v>15</v>
      </c>
      <c r="N47" s="64">
        <f t="shared" si="0"/>
        <v>630</v>
      </c>
      <c r="O47" s="79">
        <f t="shared" si="0"/>
        <v>658</v>
      </c>
      <c r="P47" s="78">
        <f t="shared" si="1"/>
        <v>1288</v>
      </c>
      <c r="Q47" s="70"/>
      <c r="R47" s="70"/>
      <c r="S47" s="70"/>
      <c r="T47" s="70"/>
      <c r="U47" s="70"/>
      <c r="V47" s="70"/>
    </row>
    <row r="48" spans="1:22" ht="21">
      <c r="A48" s="70" t="s">
        <v>100</v>
      </c>
      <c r="B48" s="73">
        <v>600</v>
      </c>
      <c r="C48" s="64">
        <v>330</v>
      </c>
      <c r="D48" s="64">
        <v>367</v>
      </c>
      <c r="E48" s="76">
        <f>C48+D48</f>
        <v>697</v>
      </c>
      <c r="F48" s="64">
        <v>24</v>
      </c>
      <c r="G48" s="64">
        <v>33</v>
      </c>
      <c r="H48" s="64">
        <v>49</v>
      </c>
      <c r="I48" s="64">
        <v>45</v>
      </c>
      <c r="J48" s="64">
        <v>34</v>
      </c>
      <c r="K48" s="64">
        <v>35</v>
      </c>
      <c r="L48" s="64">
        <v>11</v>
      </c>
      <c r="M48" s="64">
        <v>9</v>
      </c>
      <c r="N48" s="64">
        <f t="shared" si="0"/>
        <v>448</v>
      </c>
      <c r="O48" s="79">
        <f t="shared" si="0"/>
        <v>489</v>
      </c>
      <c r="P48" s="78">
        <f t="shared" si="1"/>
        <v>937</v>
      </c>
      <c r="Q48" s="70"/>
      <c r="R48" s="70"/>
      <c r="S48" s="70"/>
      <c r="T48" s="70"/>
      <c r="U48" s="70"/>
      <c r="V48" s="70"/>
    </row>
    <row r="49" spans="1:22" ht="21">
      <c r="A49" s="70" t="s">
        <v>101</v>
      </c>
      <c r="B49" s="7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76"/>
      <c r="O49" s="76"/>
      <c r="P49" s="78"/>
      <c r="Q49" s="70"/>
      <c r="R49" s="70"/>
      <c r="S49" s="70"/>
      <c r="T49" s="70"/>
      <c r="U49" s="70"/>
      <c r="V49" s="70"/>
    </row>
    <row r="50" spans="1:22" s="45" customFormat="1" ht="21">
      <c r="A50" s="80" t="s">
        <v>69</v>
      </c>
      <c r="B50" s="81">
        <v>60000</v>
      </c>
      <c r="C50" s="76">
        <v>3567</v>
      </c>
      <c r="D50" s="76">
        <v>3409</v>
      </c>
      <c r="E50" s="76">
        <f>C50+D50</f>
        <v>6976</v>
      </c>
      <c r="F50" s="76"/>
      <c r="G50" s="76"/>
      <c r="H50" s="76"/>
      <c r="I50" s="76"/>
      <c r="J50" s="76"/>
      <c r="K50" s="76"/>
      <c r="L50" s="76"/>
      <c r="M50" s="76"/>
      <c r="N50" s="76">
        <f>N51</f>
        <v>4282</v>
      </c>
      <c r="O50" s="76">
        <f>O51</f>
        <v>4174</v>
      </c>
      <c r="P50" s="82">
        <f>SUM(N50:O50)</f>
        <v>8456</v>
      </c>
      <c r="Q50" s="83">
        <f>P50/B50*100</f>
        <v>14.093333333333332</v>
      </c>
      <c r="R50" s="81">
        <v>346120</v>
      </c>
      <c r="S50" s="81">
        <v>58820</v>
      </c>
      <c r="T50" s="80"/>
      <c r="U50" s="81">
        <f>T50+S50</f>
        <v>58820</v>
      </c>
      <c r="V50" s="83">
        <f>U50/R50*100</f>
        <v>16.994106090373283</v>
      </c>
    </row>
    <row r="51" spans="1:22" ht="21">
      <c r="A51" s="70" t="s">
        <v>102</v>
      </c>
      <c r="B51" s="73">
        <v>60000</v>
      </c>
      <c r="C51" s="79">
        <v>3567</v>
      </c>
      <c r="D51" s="79">
        <v>3409</v>
      </c>
      <c r="E51" s="76">
        <f>C51+D51</f>
        <v>6976</v>
      </c>
      <c r="F51" s="64">
        <v>64</v>
      </c>
      <c r="G51" s="64">
        <v>80</v>
      </c>
      <c r="H51" s="64">
        <v>327</v>
      </c>
      <c r="I51" s="64">
        <v>375</v>
      </c>
      <c r="J51" s="64">
        <v>221</v>
      </c>
      <c r="K51" s="64">
        <v>243</v>
      </c>
      <c r="L51" s="64">
        <v>103</v>
      </c>
      <c r="M51" s="64">
        <v>67</v>
      </c>
      <c r="N51" s="77">
        <f>C51+F51+H51+J51+L51</f>
        <v>4282</v>
      </c>
      <c r="O51" s="77">
        <f>D51+G51+I51+K51+M51</f>
        <v>4174</v>
      </c>
      <c r="P51" s="82">
        <f>SUM(N51:O51)</f>
        <v>8456</v>
      </c>
      <c r="Q51" s="70"/>
      <c r="R51" s="70"/>
      <c r="S51" s="70"/>
      <c r="T51" s="70"/>
      <c r="U51" s="70"/>
      <c r="V51" s="70"/>
    </row>
    <row r="52" spans="1:22" ht="21">
      <c r="A52" s="70" t="s">
        <v>103</v>
      </c>
      <c r="B52" s="7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76"/>
      <c r="O52" s="76"/>
      <c r="P52" s="78"/>
      <c r="Q52" s="70"/>
      <c r="R52" s="70"/>
      <c r="S52" s="70"/>
      <c r="T52" s="70"/>
      <c r="U52" s="70"/>
      <c r="V52" s="70"/>
    </row>
    <row r="53" spans="1:22" ht="21">
      <c r="A53" s="84" t="s">
        <v>73</v>
      </c>
      <c r="B53" s="69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9"/>
      <c r="O53" s="59"/>
      <c r="P53" s="60"/>
      <c r="Q53" s="70"/>
      <c r="R53" s="70"/>
      <c r="S53" s="70"/>
      <c r="T53" s="70"/>
      <c r="U53" s="70"/>
      <c r="V53" s="70"/>
    </row>
    <row r="54" spans="1:22" s="41" customFormat="1" ht="21">
      <c r="A54" s="59" t="s">
        <v>74</v>
      </c>
      <c r="B54" s="59">
        <v>803</v>
      </c>
      <c r="C54" s="59">
        <v>280</v>
      </c>
      <c r="D54" s="59">
        <v>201</v>
      </c>
      <c r="E54" s="59">
        <f>D54+C54</f>
        <v>481</v>
      </c>
      <c r="F54" s="59"/>
      <c r="G54" s="59"/>
      <c r="H54" s="59"/>
      <c r="I54" s="59"/>
      <c r="J54" s="59"/>
      <c r="K54" s="59"/>
      <c r="L54" s="59"/>
      <c r="M54" s="59"/>
      <c r="N54" s="59">
        <f>C54+F54+H54+J54+L54</f>
        <v>280</v>
      </c>
      <c r="O54" s="59">
        <v>201</v>
      </c>
      <c r="P54" s="60">
        <f>O54+N54</f>
        <v>481</v>
      </c>
      <c r="Q54" s="65">
        <f>P54/B54*100</f>
        <v>59.90037359900373</v>
      </c>
      <c r="R54" s="85">
        <v>143400</v>
      </c>
      <c r="S54" s="85">
        <v>143400</v>
      </c>
      <c r="T54" s="85">
        <v>0</v>
      </c>
      <c r="U54" s="85">
        <f>T54+S54</f>
        <v>143400</v>
      </c>
      <c r="V54" s="86">
        <f>U54/R54*100</f>
        <v>100</v>
      </c>
    </row>
    <row r="55" spans="1:22" s="41" customFormat="1" ht="21">
      <c r="A55" s="59" t="s">
        <v>75</v>
      </c>
      <c r="B55" s="59">
        <v>481</v>
      </c>
      <c r="C55" s="59">
        <v>280</v>
      </c>
      <c r="D55" s="59">
        <v>201</v>
      </c>
      <c r="E55" s="59">
        <f>D55+C55</f>
        <v>481</v>
      </c>
      <c r="F55" s="59"/>
      <c r="G55" s="59"/>
      <c r="H55" s="59"/>
      <c r="I55" s="59"/>
      <c r="J55" s="59"/>
      <c r="K55" s="59"/>
      <c r="L55" s="59"/>
      <c r="M55" s="59"/>
      <c r="N55" s="59">
        <f>C55+F55+H55+J55+L55</f>
        <v>280</v>
      </c>
      <c r="O55" s="59">
        <v>201</v>
      </c>
      <c r="P55" s="60">
        <f>O55+N55</f>
        <v>481</v>
      </c>
      <c r="Q55" s="65"/>
      <c r="R55" s="59"/>
      <c r="S55" s="59"/>
      <c r="T55" s="59"/>
      <c r="U55" s="59"/>
      <c r="V55" s="59"/>
    </row>
    <row r="56" spans="1:22" s="41" customFormat="1" ht="21">
      <c r="A56" s="59" t="s">
        <v>76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60"/>
      <c r="Q56" s="59"/>
      <c r="R56" s="59"/>
      <c r="S56" s="59"/>
      <c r="T56" s="59"/>
      <c r="U56" s="59"/>
      <c r="V56" s="59"/>
    </row>
    <row r="57" spans="1:22" ht="21">
      <c r="A57" s="87" t="s">
        <v>104</v>
      </c>
      <c r="B57" s="58">
        <v>30</v>
      </c>
      <c r="C57" s="58">
        <v>14</v>
      </c>
      <c r="D57" s="58">
        <v>16</v>
      </c>
      <c r="E57" s="58">
        <f>D57+C57</f>
        <v>30</v>
      </c>
      <c r="F57" s="58"/>
      <c r="G57" s="58"/>
      <c r="H57" s="58"/>
      <c r="I57" s="58"/>
      <c r="J57" s="58"/>
      <c r="K57" s="58"/>
      <c r="L57" s="58"/>
      <c r="M57" s="58"/>
      <c r="N57" s="59">
        <v>14</v>
      </c>
      <c r="O57" s="59">
        <v>16</v>
      </c>
      <c r="P57" s="60"/>
      <c r="Q57" s="59">
        <v>100</v>
      </c>
      <c r="R57" s="70"/>
      <c r="S57" s="70"/>
      <c r="T57" s="70"/>
      <c r="U57" s="70"/>
      <c r="V57" s="70"/>
    </row>
    <row r="58" spans="1:22" ht="42">
      <c r="A58" s="87" t="s">
        <v>78</v>
      </c>
      <c r="B58" s="70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9"/>
      <c r="O58" s="59"/>
      <c r="P58" s="60"/>
      <c r="Q58" s="70"/>
      <c r="R58" s="70"/>
      <c r="S58" s="70"/>
      <c r="T58" s="70"/>
      <c r="U58" s="70"/>
      <c r="V58" s="70"/>
    </row>
    <row r="59" spans="1:22" s="41" customFormat="1" ht="21">
      <c r="A59" s="59" t="s">
        <v>79</v>
      </c>
      <c r="B59" s="59">
        <v>803</v>
      </c>
      <c r="C59" s="59">
        <f>C60+C61+C62</f>
        <v>468</v>
      </c>
      <c r="D59" s="59">
        <f>D60+D61+D62</f>
        <v>335</v>
      </c>
      <c r="E59" s="59">
        <f>E60+E61+E62</f>
        <v>803</v>
      </c>
      <c r="F59" s="59"/>
      <c r="G59" s="59"/>
      <c r="H59" s="59"/>
      <c r="I59" s="59"/>
      <c r="J59" s="59"/>
      <c r="K59" s="59"/>
      <c r="L59" s="59"/>
      <c r="M59" s="59"/>
      <c r="N59" s="59">
        <v>468</v>
      </c>
      <c r="O59" s="59">
        <v>335</v>
      </c>
      <c r="P59" s="60"/>
      <c r="Q59" s="59">
        <v>100</v>
      </c>
      <c r="R59" s="76">
        <v>619644</v>
      </c>
      <c r="S59" s="88">
        <v>143114.21</v>
      </c>
      <c r="T59" s="86"/>
      <c r="U59" s="89">
        <f>T59+S59</f>
        <v>143114.21</v>
      </c>
      <c r="V59" s="65">
        <f>U59/R59*100</f>
        <v>23.096198785108868</v>
      </c>
    </row>
    <row r="60" spans="1:22" s="39" customFormat="1" ht="21">
      <c r="A60" s="58" t="s">
        <v>80</v>
      </c>
      <c r="B60" s="58"/>
      <c r="C60" s="58">
        <v>34</v>
      </c>
      <c r="D60" s="58">
        <v>24</v>
      </c>
      <c r="E60" s="59">
        <f>D60+C60</f>
        <v>58</v>
      </c>
      <c r="F60" s="58"/>
      <c r="G60" s="58"/>
      <c r="H60" s="58"/>
      <c r="I60" s="58"/>
      <c r="J60" s="58"/>
      <c r="K60" s="58"/>
      <c r="L60" s="58"/>
      <c r="M60" s="58"/>
      <c r="N60" s="59">
        <v>34</v>
      </c>
      <c r="O60" s="59">
        <v>24</v>
      </c>
      <c r="P60" s="60"/>
      <c r="Q60" s="58"/>
      <c r="R60" s="58"/>
      <c r="S60" s="58"/>
      <c r="T60" s="58"/>
      <c r="U60" s="58"/>
      <c r="V60" s="58"/>
    </row>
    <row r="61" spans="1:22" s="39" customFormat="1" ht="21">
      <c r="A61" s="58" t="s">
        <v>81</v>
      </c>
      <c r="B61" s="58"/>
      <c r="C61" s="58">
        <v>199</v>
      </c>
      <c r="D61" s="58">
        <v>155</v>
      </c>
      <c r="E61" s="59">
        <f>D61+C61</f>
        <v>354</v>
      </c>
      <c r="F61" s="58"/>
      <c r="G61" s="58"/>
      <c r="H61" s="58"/>
      <c r="I61" s="58"/>
      <c r="J61" s="58"/>
      <c r="K61" s="58"/>
      <c r="L61" s="58"/>
      <c r="M61" s="58"/>
      <c r="N61" s="59">
        <v>199</v>
      </c>
      <c r="O61" s="59">
        <v>155</v>
      </c>
      <c r="P61" s="60"/>
      <c r="Q61" s="58"/>
      <c r="R61" s="58"/>
      <c r="S61" s="58"/>
      <c r="T61" s="58"/>
      <c r="U61" s="58"/>
      <c r="V61" s="58"/>
    </row>
    <row r="62" spans="1:22" s="39" customFormat="1" ht="21">
      <c r="A62" s="58" t="s">
        <v>82</v>
      </c>
      <c r="B62" s="58"/>
      <c r="C62" s="58">
        <v>235</v>
      </c>
      <c r="D62" s="58">
        <v>156</v>
      </c>
      <c r="E62" s="59">
        <f>D62+C62</f>
        <v>391</v>
      </c>
      <c r="F62" s="58"/>
      <c r="G62" s="58"/>
      <c r="H62" s="58"/>
      <c r="I62" s="58"/>
      <c r="J62" s="58"/>
      <c r="K62" s="58"/>
      <c r="L62" s="58"/>
      <c r="M62" s="58"/>
      <c r="N62" s="59">
        <v>235</v>
      </c>
      <c r="O62" s="59">
        <v>156</v>
      </c>
      <c r="P62" s="60"/>
      <c r="Q62" s="58"/>
      <c r="R62" s="58"/>
      <c r="S62" s="58"/>
      <c r="T62" s="58"/>
      <c r="U62" s="58"/>
      <c r="V62" s="58"/>
    </row>
    <row r="63" spans="1:22" s="39" customFormat="1" ht="21">
      <c r="A63" s="59" t="s">
        <v>83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9"/>
      <c r="O63" s="59"/>
      <c r="P63" s="60"/>
      <c r="Q63" s="58"/>
      <c r="R63" s="58"/>
      <c r="S63" s="58"/>
      <c r="T63" s="58"/>
      <c r="U63" s="58"/>
      <c r="V63" s="58"/>
    </row>
    <row r="64" spans="1:22" s="39" customFormat="1" ht="21">
      <c r="A64" s="58" t="s">
        <v>80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9"/>
      <c r="O64" s="59"/>
      <c r="P64" s="60"/>
      <c r="Q64" s="58"/>
      <c r="R64" s="58"/>
      <c r="S64" s="58"/>
      <c r="T64" s="58"/>
      <c r="U64" s="58"/>
      <c r="V64" s="58"/>
    </row>
    <row r="65" spans="1:22" s="39" customFormat="1" ht="21">
      <c r="A65" s="58" t="s">
        <v>81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9"/>
      <c r="O65" s="59"/>
      <c r="P65" s="60"/>
      <c r="Q65" s="58"/>
      <c r="R65" s="58"/>
      <c r="S65" s="58"/>
      <c r="T65" s="58"/>
      <c r="U65" s="58"/>
      <c r="V65" s="58"/>
    </row>
    <row r="66" spans="1:22" s="39" customFormat="1" ht="21">
      <c r="A66" s="58" t="s">
        <v>82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9"/>
      <c r="O66" s="59"/>
      <c r="P66" s="60"/>
      <c r="Q66" s="58"/>
      <c r="R66" s="58"/>
      <c r="S66" s="58"/>
      <c r="T66" s="58"/>
      <c r="U66" s="58"/>
      <c r="V66" s="58"/>
    </row>
  </sheetData>
  <sheetProtection/>
  <mergeCells count="20">
    <mergeCell ref="A2:V2"/>
    <mergeCell ref="A3:V3"/>
    <mergeCell ref="A4:U4"/>
    <mergeCell ref="A5:A7"/>
    <mergeCell ref="B5:B7"/>
    <mergeCell ref="C5:D6"/>
    <mergeCell ref="E5:E6"/>
    <mergeCell ref="F5:M5"/>
    <mergeCell ref="N5:O6"/>
    <mergeCell ref="Q5:Q7"/>
    <mergeCell ref="B8:V8"/>
    <mergeCell ref="R5:R7"/>
    <mergeCell ref="S5:S7"/>
    <mergeCell ref="T5:T7"/>
    <mergeCell ref="U5:U7"/>
    <mergeCell ref="V5:V7"/>
    <mergeCell ref="F6:G6"/>
    <mergeCell ref="H6:I6"/>
    <mergeCell ref="J6:K6"/>
    <mergeCell ref="L6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2" manualBreakCount="2">
    <brk id="25" max="21" man="1"/>
    <brk id="44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66"/>
  <sheetViews>
    <sheetView zoomScalePageLayoutView="0" workbookViewId="0" topLeftCell="A1">
      <selection activeCell="A5" sqref="A5:A7"/>
    </sheetView>
  </sheetViews>
  <sheetFormatPr defaultColWidth="8.140625" defaultRowHeight="15"/>
  <cols>
    <col min="1" max="1" width="42.57421875" style="90" customWidth="1"/>
    <col min="2" max="2" width="10.421875" style="90" customWidth="1"/>
    <col min="3" max="3" width="6.7109375" style="90" customWidth="1"/>
    <col min="4" max="4" width="6.8515625" style="90" customWidth="1"/>
    <col min="5" max="5" width="9.421875" style="90" customWidth="1"/>
    <col min="6" max="7" width="4.8515625" style="90" customWidth="1"/>
    <col min="8" max="8" width="5.140625" style="90" customWidth="1"/>
    <col min="9" max="9" width="4.8515625" style="90" customWidth="1"/>
    <col min="10" max="10" width="4.57421875" style="90" customWidth="1"/>
    <col min="11" max="11" width="4.8515625" style="90" customWidth="1"/>
    <col min="12" max="12" width="5.00390625" style="90" customWidth="1"/>
    <col min="13" max="13" width="5.8515625" style="90" customWidth="1"/>
    <col min="14" max="15" width="6.57421875" style="90" customWidth="1"/>
    <col min="16" max="16" width="10.00390625" style="90" customWidth="1"/>
    <col min="17" max="17" width="12.57421875" style="90" customWidth="1"/>
    <col min="18" max="18" width="11.140625" style="90" customWidth="1"/>
    <col min="19" max="19" width="10.8515625" style="90" customWidth="1"/>
    <col min="20" max="20" width="11.140625" style="90" customWidth="1"/>
    <col min="21" max="21" width="9.00390625" style="90" customWidth="1"/>
    <col min="22" max="16384" width="8.140625" style="90" customWidth="1"/>
  </cols>
  <sheetData>
    <row r="1" ht="21">
      <c r="N1" s="91"/>
    </row>
    <row r="2" spans="1:21" ht="22.5">
      <c r="A2" s="351" t="s">
        <v>0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</row>
    <row r="3" spans="1:21" ht="22.5">
      <c r="A3" s="351" t="s">
        <v>105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</row>
    <row r="4" spans="1:21" ht="22.5">
      <c r="A4" s="352" t="s">
        <v>106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92"/>
    </row>
    <row r="5" spans="1:23" s="94" customFormat="1" ht="132.75" customHeight="1">
      <c r="A5" s="353" t="s">
        <v>3</v>
      </c>
      <c r="B5" s="354" t="s">
        <v>4</v>
      </c>
      <c r="C5" s="354" t="s">
        <v>5</v>
      </c>
      <c r="D5" s="354"/>
      <c r="E5" s="354" t="s">
        <v>86</v>
      </c>
      <c r="F5" s="354" t="s">
        <v>6</v>
      </c>
      <c r="G5" s="354"/>
      <c r="H5" s="354"/>
      <c r="I5" s="354"/>
      <c r="J5" s="354"/>
      <c r="K5" s="354"/>
      <c r="L5" s="354"/>
      <c r="M5" s="354"/>
      <c r="N5" s="354" t="s">
        <v>7</v>
      </c>
      <c r="O5" s="354"/>
      <c r="P5" s="354" t="s">
        <v>8</v>
      </c>
      <c r="Q5" s="354" t="s">
        <v>9</v>
      </c>
      <c r="R5" s="354" t="s">
        <v>10</v>
      </c>
      <c r="S5" s="354" t="s">
        <v>11</v>
      </c>
      <c r="T5" s="354" t="s">
        <v>12</v>
      </c>
      <c r="U5" s="354" t="s">
        <v>13</v>
      </c>
      <c r="V5" s="93"/>
      <c r="W5" s="93"/>
    </row>
    <row r="6" spans="1:23" s="94" customFormat="1" ht="28.5" customHeight="1">
      <c r="A6" s="353"/>
      <c r="B6" s="354"/>
      <c r="C6" s="354"/>
      <c r="D6" s="354"/>
      <c r="E6" s="354"/>
      <c r="F6" s="358" t="s">
        <v>14</v>
      </c>
      <c r="G6" s="358"/>
      <c r="H6" s="358" t="s">
        <v>15</v>
      </c>
      <c r="I6" s="358"/>
      <c r="J6" s="358" t="s">
        <v>16</v>
      </c>
      <c r="K6" s="358"/>
      <c r="L6" s="358" t="s">
        <v>17</v>
      </c>
      <c r="M6" s="358"/>
      <c r="N6" s="354"/>
      <c r="O6" s="354"/>
      <c r="P6" s="354"/>
      <c r="Q6" s="354"/>
      <c r="R6" s="354"/>
      <c r="S6" s="354"/>
      <c r="T6" s="354"/>
      <c r="U6" s="354"/>
      <c r="V6" s="93"/>
      <c r="W6" s="93"/>
    </row>
    <row r="7" spans="1:21" s="94" customFormat="1" ht="24" customHeight="1">
      <c r="A7" s="353"/>
      <c r="B7" s="354"/>
      <c r="C7" s="95" t="s">
        <v>18</v>
      </c>
      <c r="D7" s="95" t="s">
        <v>19</v>
      </c>
      <c r="E7" s="96" t="s">
        <v>20</v>
      </c>
      <c r="F7" s="95" t="s">
        <v>18</v>
      </c>
      <c r="G7" s="95" t="s">
        <v>19</v>
      </c>
      <c r="H7" s="95" t="s">
        <v>18</v>
      </c>
      <c r="I7" s="95" t="s">
        <v>19</v>
      </c>
      <c r="J7" s="95" t="s">
        <v>18</v>
      </c>
      <c r="K7" s="95" t="s">
        <v>19</v>
      </c>
      <c r="L7" s="95" t="s">
        <v>18</v>
      </c>
      <c r="M7" s="95" t="s">
        <v>19</v>
      </c>
      <c r="N7" s="95" t="s">
        <v>18</v>
      </c>
      <c r="O7" s="95" t="s">
        <v>19</v>
      </c>
      <c r="P7" s="354"/>
      <c r="Q7" s="354"/>
      <c r="R7" s="354"/>
      <c r="S7" s="354"/>
      <c r="T7" s="354"/>
      <c r="U7" s="354"/>
    </row>
    <row r="8" spans="1:21" s="94" customFormat="1" ht="24" customHeight="1">
      <c r="A8" s="97" t="s">
        <v>22</v>
      </c>
      <c r="B8" s="355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7"/>
    </row>
    <row r="9" spans="1:21" s="101" customFormat="1" ht="26.25" customHeight="1">
      <c r="A9" s="98" t="s">
        <v>23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0"/>
      <c r="R9" s="100"/>
      <c r="S9" s="100"/>
      <c r="T9" s="100"/>
      <c r="U9" s="100"/>
    </row>
    <row r="10" spans="1:21" s="111" customFormat="1" ht="21">
      <c r="A10" s="102" t="s">
        <v>24</v>
      </c>
      <c r="B10" s="103">
        <v>9</v>
      </c>
      <c r="C10" s="104">
        <v>2</v>
      </c>
      <c r="D10" s="105">
        <v>7</v>
      </c>
      <c r="E10" s="96">
        <v>9</v>
      </c>
      <c r="F10" s="106"/>
      <c r="G10" s="106"/>
      <c r="H10" s="106"/>
      <c r="I10" s="106"/>
      <c r="J10" s="107"/>
      <c r="K10" s="108"/>
      <c r="L10" s="109"/>
      <c r="M10" s="109"/>
      <c r="N10" s="104">
        <v>2</v>
      </c>
      <c r="O10" s="105">
        <v>7</v>
      </c>
      <c r="P10" s="106"/>
      <c r="Q10" s="110">
        <v>4950</v>
      </c>
      <c r="R10" s="106"/>
      <c r="S10" s="106"/>
      <c r="T10" s="106"/>
      <c r="U10" s="109">
        <v>0</v>
      </c>
    </row>
    <row r="11" spans="1:21" s="111" customFormat="1" ht="21">
      <c r="A11" s="102" t="s">
        <v>107</v>
      </c>
      <c r="B11" s="103"/>
      <c r="C11" s="106"/>
      <c r="D11" s="106"/>
      <c r="E11" s="106"/>
      <c r="F11" s="106"/>
      <c r="G11" s="106"/>
      <c r="H11" s="106"/>
      <c r="I11" s="106"/>
      <c r="J11" s="106"/>
      <c r="K11" s="112"/>
      <c r="L11" s="106"/>
      <c r="M11" s="106"/>
      <c r="N11" s="113"/>
      <c r="O11" s="113"/>
      <c r="P11" s="106"/>
      <c r="Q11" s="106"/>
      <c r="R11" s="106"/>
      <c r="S11" s="106"/>
      <c r="T11" s="106"/>
      <c r="U11" s="106"/>
    </row>
    <row r="12" spans="1:21" s="111" customFormat="1" ht="21">
      <c r="A12" s="114" t="s">
        <v>108</v>
      </c>
      <c r="B12" s="105">
        <v>167</v>
      </c>
      <c r="C12" s="106"/>
      <c r="D12" s="106"/>
      <c r="E12" s="106"/>
      <c r="F12" s="106"/>
      <c r="G12" s="106"/>
      <c r="H12" s="109">
        <v>3</v>
      </c>
      <c r="I12" s="109">
        <v>4</v>
      </c>
      <c r="J12" s="109">
        <v>2</v>
      </c>
      <c r="K12" s="109">
        <v>18</v>
      </c>
      <c r="L12" s="109">
        <v>2</v>
      </c>
      <c r="M12" s="109">
        <v>14</v>
      </c>
      <c r="N12" s="96">
        <v>7</v>
      </c>
      <c r="O12" s="96">
        <v>36</v>
      </c>
      <c r="P12" s="106"/>
      <c r="Q12" s="110">
        <v>142000</v>
      </c>
      <c r="R12" s="106"/>
      <c r="S12" s="109">
        <v>4518</v>
      </c>
      <c r="T12" s="109">
        <v>4518</v>
      </c>
      <c r="U12" s="109">
        <v>3.18</v>
      </c>
    </row>
    <row r="13" spans="1:21" s="111" customFormat="1" ht="21">
      <c r="A13" s="115" t="s">
        <v>109</v>
      </c>
      <c r="B13" s="106"/>
      <c r="C13" s="106"/>
      <c r="D13" s="106"/>
      <c r="E13" s="106"/>
      <c r="F13" s="106"/>
      <c r="G13" s="106"/>
      <c r="H13" s="109">
        <v>2</v>
      </c>
      <c r="I13" s="109">
        <v>3</v>
      </c>
      <c r="J13" s="109">
        <v>2</v>
      </c>
      <c r="K13" s="109">
        <v>10</v>
      </c>
      <c r="L13" s="109">
        <v>2</v>
      </c>
      <c r="M13" s="109">
        <v>4</v>
      </c>
      <c r="N13" s="96">
        <v>6</v>
      </c>
      <c r="O13" s="96">
        <v>17</v>
      </c>
      <c r="P13" s="106"/>
      <c r="Q13" s="106"/>
      <c r="R13" s="106"/>
      <c r="S13" s="109"/>
      <c r="T13" s="109"/>
      <c r="U13" s="109"/>
    </row>
    <row r="14" spans="1:21" s="111" customFormat="1" ht="21">
      <c r="A14" s="115" t="s">
        <v>110</v>
      </c>
      <c r="B14" s="106"/>
      <c r="C14" s="106"/>
      <c r="D14" s="106"/>
      <c r="E14" s="106"/>
      <c r="F14" s="106"/>
      <c r="G14" s="106"/>
      <c r="H14" s="109">
        <v>1</v>
      </c>
      <c r="I14" s="109">
        <v>1</v>
      </c>
      <c r="J14" s="109"/>
      <c r="K14" s="109">
        <v>8</v>
      </c>
      <c r="L14" s="109"/>
      <c r="M14" s="109">
        <v>10</v>
      </c>
      <c r="N14" s="96">
        <v>1</v>
      </c>
      <c r="O14" s="96">
        <v>19</v>
      </c>
      <c r="P14" s="106"/>
      <c r="Q14" s="106"/>
      <c r="R14" s="106"/>
      <c r="S14" s="109"/>
      <c r="T14" s="109"/>
      <c r="U14" s="109"/>
    </row>
    <row r="15" spans="1:21" s="111" customFormat="1" ht="21">
      <c r="A15" s="116" t="s">
        <v>111</v>
      </c>
      <c r="B15" s="104">
        <v>150</v>
      </c>
      <c r="C15" s="104">
        <v>15</v>
      </c>
      <c r="D15" s="104">
        <v>5</v>
      </c>
      <c r="E15" s="96">
        <v>20</v>
      </c>
      <c r="F15" s="106"/>
      <c r="G15" s="106"/>
      <c r="H15" s="107"/>
      <c r="I15" s="107"/>
      <c r="J15" s="107"/>
      <c r="K15" s="107"/>
      <c r="L15" s="107"/>
      <c r="M15" s="107"/>
      <c r="N15" s="104">
        <v>15</v>
      </c>
      <c r="O15" s="104">
        <v>5</v>
      </c>
      <c r="P15" s="106"/>
      <c r="Q15" s="117">
        <v>120000</v>
      </c>
      <c r="R15" s="118">
        <v>23000</v>
      </c>
      <c r="S15" s="118"/>
      <c r="T15" s="118">
        <v>23000</v>
      </c>
      <c r="U15" s="119">
        <v>19.17</v>
      </c>
    </row>
    <row r="16" spans="1:21" s="111" customFormat="1" ht="21">
      <c r="A16" s="115"/>
      <c r="B16" s="106"/>
      <c r="C16" s="104"/>
      <c r="D16" s="104"/>
      <c r="E16" s="96"/>
      <c r="F16" s="109"/>
      <c r="G16" s="109"/>
      <c r="H16" s="107"/>
      <c r="I16" s="107"/>
      <c r="J16" s="107"/>
      <c r="K16" s="107"/>
      <c r="L16" s="107"/>
      <c r="M16" s="107"/>
      <c r="N16" s="104"/>
      <c r="O16" s="104"/>
      <c r="P16" s="106"/>
      <c r="Q16" s="106"/>
      <c r="R16" s="118"/>
      <c r="S16" s="118"/>
      <c r="T16" s="118"/>
      <c r="U16" s="106"/>
    </row>
    <row r="17" spans="1:21" s="111" customFormat="1" ht="21">
      <c r="A17" s="115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13"/>
      <c r="O17" s="113"/>
      <c r="P17" s="106"/>
      <c r="Q17" s="106"/>
      <c r="R17" s="106"/>
      <c r="S17" s="106"/>
      <c r="T17" s="106"/>
      <c r="U17" s="106"/>
    </row>
    <row r="18" spans="1:21" s="111" customFormat="1" ht="21">
      <c r="A18" s="116" t="s">
        <v>112</v>
      </c>
      <c r="B18" s="104">
        <v>167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13"/>
      <c r="O18" s="113"/>
      <c r="P18" s="106"/>
      <c r="Q18" s="106"/>
      <c r="R18" s="106"/>
      <c r="S18" s="106"/>
      <c r="T18" s="106"/>
      <c r="U18" s="106"/>
    </row>
    <row r="19" spans="1:21" s="111" customFormat="1" ht="21">
      <c r="A19" s="11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13"/>
      <c r="O19" s="113"/>
      <c r="P19" s="106"/>
      <c r="Q19" s="106"/>
      <c r="R19" s="106"/>
      <c r="S19" s="106"/>
      <c r="T19" s="106"/>
      <c r="U19" s="106"/>
    </row>
    <row r="20" spans="1:21" s="111" customFormat="1" ht="21">
      <c r="A20" s="102" t="s">
        <v>34</v>
      </c>
      <c r="B20" s="104">
        <v>133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13"/>
      <c r="O20" s="113"/>
      <c r="P20" s="106"/>
      <c r="Q20" s="110">
        <v>24150</v>
      </c>
      <c r="R20" s="106"/>
      <c r="S20" s="106"/>
      <c r="T20" s="106"/>
      <c r="U20" s="106"/>
    </row>
    <row r="21" spans="1:21" s="111" customFormat="1" ht="21">
      <c r="A21" s="115" t="s">
        <v>35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13"/>
      <c r="O21" s="113"/>
      <c r="P21" s="106"/>
      <c r="Q21" s="106"/>
      <c r="R21" s="106"/>
      <c r="S21" s="106"/>
      <c r="T21" s="106"/>
      <c r="U21" s="106"/>
    </row>
    <row r="22" spans="1:21" ht="21">
      <c r="A22" s="120" t="s">
        <v>36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2"/>
      <c r="O22" s="122"/>
      <c r="P22" s="121"/>
      <c r="Q22" s="121"/>
      <c r="R22" s="121"/>
      <c r="S22" s="121"/>
      <c r="T22" s="121"/>
      <c r="U22" s="121"/>
    </row>
    <row r="23" spans="1:21" s="111" customFormat="1" ht="21">
      <c r="A23" s="102" t="s">
        <v>37</v>
      </c>
      <c r="B23" s="104">
        <v>420</v>
      </c>
      <c r="C23" s="104">
        <v>279</v>
      </c>
      <c r="D23" s="104">
        <v>231</v>
      </c>
      <c r="E23" s="104">
        <v>510</v>
      </c>
      <c r="F23" s="123">
        <v>5</v>
      </c>
      <c r="G23" s="123"/>
      <c r="H23" s="107">
        <v>2</v>
      </c>
      <c r="I23" s="107">
        <v>21</v>
      </c>
      <c r="J23" s="107">
        <v>16</v>
      </c>
      <c r="K23" s="107">
        <v>8</v>
      </c>
      <c r="L23" s="107">
        <v>8</v>
      </c>
      <c r="M23" s="107">
        <v>16</v>
      </c>
      <c r="N23" s="104">
        <v>310</v>
      </c>
      <c r="O23" s="104">
        <v>276</v>
      </c>
      <c r="P23" s="106"/>
      <c r="Q23" s="110">
        <v>87600</v>
      </c>
      <c r="R23" s="106"/>
      <c r="S23" s="106"/>
      <c r="T23" s="106"/>
      <c r="U23" s="106"/>
    </row>
    <row r="24" spans="1:21" s="111" customFormat="1" ht="21">
      <c r="A24" s="115" t="s">
        <v>113</v>
      </c>
      <c r="B24" s="106"/>
      <c r="C24" s="106"/>
      <c r="D24" s="106"/>
      <c r="E24" s="106"/>
      <c r="F24" s="123">
        <v>5</v>
      </c>
      <c r="G24" s="123"/>
      <c r="H24" s="107">
        <v>2</v>
      </c>
      <c r="I24" s="107">
        <v>21</v>
      </c>
      <c r="J24" s="107">
        <v>16</v>
      </c>
      <c r="K24" s="107">
        <v>8</v>
      </c>
      <c r="L24" s="107">
        <v>8</v>
      </c>
      <c r="M24" s="107">
        <v>16</v>
      </c>
      <c r="N24" s="104">
        <v>31</v>
      </c>
      <c r="O24" s="104">
        <v>45</v>
      </c>
      <c r="P24" s="106"/>
      <c r="Q24" s="106"/>
      <c r="R24" s="106"/>
      <c r="S24" s="106"/>
      <c r="T24" s="106"/>
      <c r="U24" s="106"/>
    </row>
    <row r="25" spans="1:21" s="111" customFormat="1" ht="21">
      <c r="A25" s="115" t="s">
        <v>114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</row>
    <row r="26" spans="1:21" s="111" customFormat="1" ht="21">
      <c r="A26" s="102" t="s">
        <v>39</v>
      </c>
      <c r="B26" s="104">
        <v>700</v>
      </c>
      <c r="C26" s="106"/>
      <c r="D26" s="106"/>
      <c r="E26" s="106"/>
      <c r="F26" s="106"/>
      <c r="G26" s="106"/>
      <c r="H26" s="109"/>
      <c r="I26" s="109">
        <v>3</v>
      </c>
      <c r="J26" s="109">
        <v>3</v>
      </c>
      <c r="K26" s="109">
        <v>5</v>
      </c>
      <c r="L26" s="109"/>
      <c r="M26" s="109">
        <v>9</v>
      </c>
      <c r="N26" s="96">
        <v>3</v>
      </c>
      <c r="O26" s="96">
        <v>17</v>
      </c>
      <c r="P26" s="106"/>
      <c r="Q26" s="110">
        <v>40000</v>
      </c>
      <c r="R26" s="106"/>
      <c r="S26" s="106"/>
      <c r="T26" s="106"/>
      <c r="U26" s="106"/>
    </row>
    <row r="27" spans="1:21" s="111" customFormat="1" ht="21">
      <c r="A27" s="124" t="s">
        <v>115</v>
      </c>
      <c r="B27" s="106"/>
      <c r="C27" s="106"/>
      <c r="D27" s="106"/>
      <c r="E27" s="106"/>
      <c r="F27" s="106"/>
      <c r="G27" s="106"/>
      <c r="H27" s="109"/>
      <c r="I27" s="109">
        <v>3</v>
      </c>
      <c r="J27" s="109">
        <v>3</v>
      </c>
      <c r="K27" s="109">
        <v>5</v>
      </c>
      <c r="L27" s="109"/>
      <c r="M27" s="109">
        <v>9</v>
      </c>
      <c r="N27" s="96">
        <v>3</v>
      </c>
      <c r="O27" s="96">
        <v>17</v>
      </c>
      <c r="P27" s="106"/>
      <c r="Q27" s="106"/>
      <c r="R27" s="106"/>
      <c r="S27" s="106"/>
      <c r="T27" s="106"/>
      <c r="U27" s="106"/>
    </row>
    <row r="28" spans="1:21" s="111" customFormat="1" ht="21">
      <c r="A28" s="102" t="s">
        <v>41</v>
      </c>
      <c r="B28" s="104">
        <v>420</v>
      </c>
      <c r="C28" s="106"/>
      <c r="D28" s="106"/>
      <c r="E28" s="106"/>
      <c r="F28" s="107"/>
      <c r="G28" s="107"/>
      <c r="H28" s="107"/>
      <c r="I28" s="107"/>
      <c r="J28" s="107"/>
      <c r="K28" s="107"/>
      <c r="L28" s="109"/>
      <c r="M28" s="109"/>
      <c r="N28" s="104"/>
      <c r="O28" s="104"/>
      <c r="P28" s="106"/>
      <c r="Q28" s="106"/>
      <c r="R28" s="106"/>
      <c r="S28" s="106"/>
      <c r="T28" s="106"/>
      <c r="U28" s="106"/>
    </row>
    <row r="29" spans="1:21" s="111" customFormat="1" ht="21">
      <c r="A29" s="102" t="s">
        <v>42</v>
      </c>
      <c r="B29" s="104">
        <v>51</v>
      </c>
      <c r="C29" s="106"/>
      <c r="D29" s="106"/>
      <c r="E29" s="106"/>
      <c r="F29" s="107">
        <v>3</v>
      </c>
      <c r="G29" s="107">
        <v>3</v>
      </c>
      <c r="H29" s="107">
        <v>16</v>
      </c>
      <c r="I29" s="107">
        <v>17</v>
      </c>
      <c r="J29" s="107">
        <v>2</v>
      </c>
      <c r="K29" s="107">
        <v>1</v>
      </c>
      <c r="L29" s="109"/>
      <c r="M29" s="109"/>
      <c r="N29" s="104">
        <v>22</v>
      </c>
      <c r="O29" s="104">
        <v>29</v>
      </c>
      <c r="P29" s="106"/>
      <c r="Q29" s="125">
        <v>620640</v>
      </c>
      <c r="R29" s="126">
        <v>152160</v>
      </c>
      <c r="S29" s="126">
        <v>46720</v>
      </c>
      <c r="T29" s="126">
        <v>198880</v>
      </c>
      <c r="U29" s="127">
        <v>32.04</v>
      </c>
    </row>
    <row r="30" spans="1:21" ht="42">
      <c r="A30" s="128" t="s">
        <v>43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1"/>
      <c r="P30" s="121"/>
      <c r="Q30" s="121"/>
      <c r="R30" s="121"/>
      <c r="S30" s="121"/>
      <c r="T30" s="121"/>
      <c r="U30" s="121"/>
    </row>
    <row r="31" spans="1:21" s="111" customFormat="1" ht="21">
      <c r="A31" s="102" t="s">
        <v>44</v>
      </c>
      <c r="B31" s="104">
        <v>40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</row>
    <row r="32" spans="1:21" s="111" customFormat="1" ht="21">
      <c r="A32" s="102" t="s">
        <v>45</v>
      </c>
      <c r="B32" s="104">
        <v>60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</row>
    <row r="33" spans="1:21" s="111" customFormat="1" ht="21">
      <c r="A33" s="102" t="s">
        <v>46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</row>
    <row r="34" spans="1:21" s="111" customFormat="1" ht="21">
      <c r="A34" s="102" t="s">
        <v>47</v>
      </c>
      <c r="B34" s="104">
        <v>114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</row>
    <row r="35" spans="1:21" ht="42">
      <c r="A35" s="128" t="s">
        <v>48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1"/>
      <c r="P35" s="121"/>
      <c r="Q35" s="121"/>
      <c r="R35" s="121"/>
      <c r="S35" s="121"/>
      <c r="T35" s="121"/>
      <c r="U35" s="121"/>
    </row>
    <row r="36" spans="1:21" s="111" customFormat="1" ht="42">
      <c r="A36" s="130" t="s">
        <v>49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</row>
    <row r="37" spans="1:21" s="111" customFormat="1" ht="21">
      <c r="A37" s="102" t="s">
        <v>50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</row>
    <row r="38" spans="1:21" s="111" customFormat="1" ht="21">
      <c r="A38" s="102" t="s">
        <v>51</v>
      </c>
      <c r="B38" s="131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</row>
    <row r="39" spans="1:21" s="111" customFormat="1" ht="21">
      <c r="A39" s="102" t="s">
        <v>52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</row>
    <row r="40" spans="1:21" s="111" customFormat="1" ht="21">
      <c r="A40" s="130" t="s">
        <v>53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</row>
    <row r="41" spans="1:21" ht="21">
      <c r="A41" s="132" t="s">
        <v>54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1"/>
      <c r="P41" s="121"/>
      <c r="Q41" s="121"/>
      <c r="R41" s="121"/>
      <c r="S41" s="121"/>
      <c r="T41" s="121"/>
      <c r="U41" s="121"/>
    </row>
    <row r="42" spans="1:21" s="111" customFormat="1" ht="21">
      <c r="A42" s="113" t="s">
        <v>55</v>
      </c>
      <c r="B42" s="110">
        <v>23400</v>
      </c>
      <c r="C42" s="110">
        <v>2127</v>
      </c>
      <c r="D42" s="110">
        <v>3029</v>
      </c>
      <c r="E42" s="110">
        <v>3240</v>
      </c>
      <c r="F42" s="123">
        <v>429</v>
      </c>
      <c r="G42" s="123">
        <v>536</v>
      </c>
      <c r="H42" s="123">
        <v>449</v>
      </c>
      <c r="I42" s="123">
        <v>493</v>
      </c>
      <c r="J42" s="123">
        <v>5</v>
      </c>
      <c r="K42" s="123">
        <v>3</v>
      </c>
      <c r="L42" s="123">
        <v>1</v>
      </c>
      <c r="N42" s="110">
        <v>4254</v>
      </c>
      <c r="O42" s="110">
        <v>6058</v>
      </c>
      <c r="P42" s="106"/>
      <c r="Q42" s="110">
        <v>89000</v>
      </c>
      <c r="R42" s="133">
        <v>10874.95</v>
      </c>
      <c r="S42" s="118">
        <v>1450</v>
      </c>
      <c r="T42" s="133">
        <v>12324.95</v>
      </c>
      <c r="U42" s="134">
        <v>13.85</v>
      </c>
    </row>
    <row r="43" spans="1:21" s="111" customFormat="1" ht="21">
      <c r="A43" s="113" t="s">
        <v>56</v>
      </c>
      <c r="B43" s="104">
        <v>400</v>
      </c>
      <c r="C43" s="104">
        <v>61</v>
      </c>
      <c r="D43" s="104">
        <v>46</v>
      </c>
      <c r="E43" s="104">
        <v>107</v>
      </c>
      <c r="F43" s="107">
        <v>19</v>
      </c>
      <c r="G43" s="109"/>
      <c r="H43" s="107">
        <v>8</v>
      </c>
      <c r="I43" s="107">
        <v>15</v>
      </c>
      <c r="J43" s="109"/>
      <c r="K43" s="107">
        <v>5</v>
      </c>
      <c r="L43" s="109"/>
      <c r="M43" s="109"/>
      <c r="N43" s="104">
        <v>122</v>
      </c>
      <c r="O43" s="104">
        <v>92</v>
      </c>
      <c r="P43" s="106"/>
      <c r="Q43" s="106"/>
      <c r="R43" s="109"/>
      <c r="S43" s="109"/>
      <c r="T43" s="109"/>
      <c r="U43" s="106"/>
    </row>
    <row r="44" spans="1:21" s="111" customFormat="1" ht="21">
      <c r="A44" s="113" t="s">
        <v>57</v>
      </c>
      <c r="B44" s="110">
        <v>2000</v>
      </c>
      <c r="C44" s="104">
        <v>156</v>
      </c>
      <c r="D44" s="104">
        <v>69</v>
      </c>
      <c r="E44" s="96">
        <v>225</v>
      </c>
      <c r="F44" s="123">
        <v>98</v>
      </c>
      <c r="G44" s="123">
        <v>50</v>
      </c>
      <c r="H44" s="123">
        <v>58</v>
      </c>
      <c r="I44" s="123">
        <v>19</v>
      </c>
      <c r="J44" s="106"/>
      <c r="K44" s="106"/>
      <c r="L44" s="106"/>
      <c r="M44" s="106"/>
      <c r="N44" s="104">
        <v>312</v>
      </c>
      <c r="O44" s="104">
        <v>138</v>
      </c>
      <c r="P44" s="106"/>
      <c r="Q44" s="106"/>
      <c r="R44" s="106"/>
      <c r="S44" s="106"/>
      <c r="T44" s="106"/>
      <c r="U44" s="106"/>
    </row>
    <row r="45" spans="1:21" s="111" customFormat="1" ht="21">
      <c r="A45" s="106" t="s">
        <v>116</v>
      </c>
      <c r="B45" s="106"/>
      <c r="C45" s="106"/>
      <c r="D45" s="106"/>
      <c r="E45" s="106"/>
      <c r="F45" s="123">
        <v>98</v>
      </c>
      <c r="G45" s="123">
        <v>50</v>
      </c>
      <c r="H45" s="123">
        <v>58</v>
      </c>
      <c r="I45" s="123">
        <v>19</v>
      </c>
      <c r="J45" s="106"/>
      <c r="K45" s="106"/>
      <c r="L45" s="106"/>
      <c r="M45" s="106"/>
      <c r="N45" s="104">
        <v>156</v>
      </c>
      <c r="O45" s="104">
        <v>69</v>
      </c>
      <c r="P45" s="106"/>
      <c r="Q45" s="106"/>
      <c r="R45" s="106"/>
      <c r="S45" s="106"/>
      <c r="T45" s="106"/>
      <c r="U45" s="106"/>
    </row>
    <row r="46" spans="1:21" s="111" customFormat="1" ht="21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</row>
    <row r="47" spans="1:21" s="111" customFormat="1" ht="21">
      <c r="A47" s="113" t="s">
        <v>62</v>
      </c>
      <c r="B47" s="110">
        <v>2100</v>
      </c>
      <c r="C47" s="104">
        <v>43</v>
      </c>
      <c r="D47" s="104">
        <v>60</v>
      </c>
      <c r="E47" s="96">
        <v>103</v>
      </c>
      <c r="F47" s="107">
        <v>8</v>
      </c>
      <c r="G47" s="107">
        <v>2</v>
      </c>
      <c r="H47" s="107">
        <v>9</v>
      </c>
      <c r="I47" s="107">
        <v>30</v>
      </c>
      <c r="J47" s="107">
        <v>18</v>
      </c>
      <c r="K47" s="107">
        <v>12</v>
      </c>
      <c r="L47" s="107">
        <v>8</v>
      </c>
      <c r="M47" s="107">
        <v>16</v>
      </c>
      <c r="N47" s="104">
        <v>86</v>
      </c>
      <c r="O47" s="104">
        <v>120</v>
      </c>
      <c r="P47" s="106"/>
      <c r="Q47" s="110">
        <v>45660</v>
      </c>
      <c r="R47" s="106"/>
      <c r="S47" s="135">
        <v>33480</v>
      </c>
      <c r="T47" s="135">
        <v>33480</v>
      </c>
      <c r="U47" s="107">
        <v>73.32</v>
      </c>
    </row>
    <row r="48" spans="1:21" ht="21">
      <c r="A48" s="121" t="s">
        <v>117</v>
      </c>
      <c r="B48" s="121"/>
      <c r="C48" s="104">
        <v>31</v>
      </c>
      <c r="D48" s="104">
        <v>45</v>
      </c>
      <c r="E48" s="136">
        <v>76</v>
      </c>
      <c r="F48" s="107">
        <v>5</v>
      </c>
      <c r="G48" s="107"/>
      <c r="H48" s="107">
        <v>2</v>
      </c>
      <c r="I48" s="107">
        <v>21</v>
      </c>
      <c r="J48" s="107">
        <v>16</v>
      </c>
      <c r="K48" s="107">
        <v>8</v>
      </c>
      <c r="L48" s="107">
        <v>8</v>
      </c>
      <c r="M48" s="107">
        <v>16</v>
      </c>
      <c r="N48" s="104">
        <v>62</v>
      </c>
      <c r="O48" s="104">
        <v>90</v>
      </c>
      <c r="P48" s="121"/>
      <c r="Q48" s="121"/>
      <c r="R48" s="121"/>
      <c r="S48" s="121"/>
      <c r="T48" s="121"/>
      <c r="U48" s="121"/>
    </row>
    <row r="49" spans="1:21" ht="21">
      <c r="A49" s="121" t="s">
        <v>118</v>
      </c>
      <c r="B49" s="121"/>
      <c r="C49" s="137">
        <v>12</v>
      </c>
      <c r="D49" s="137">
        <v>15</v>
      </c>
      <c r="E49" s="136">
        <v>27</v>
      </c>
      <c r="F49" s="138">
        <v>3</v>
      </c>
      <c r="G49" s="138">
        <v>2</v>
      </c>
      <c r="H49" s="138">
        <v>7</v>
      </c>
      <c r="I49" s="138">
        <v>9</v>
      </c>
      <c r="J49" s="138">
        <v>2</v>
      </c>
      <c r="K49" s="138">
        <v>4</v>
      </c>
      <c r="L49" s="121"/>
      <c r="M49" s="121"/>
      <c r="N49" s="137">
        <v>24</v>
      </c>
      <c r="O49" s="137">
        <v>30</v>
      </c>
      <c r="P49" s="121"/>
      <c r="Q49" s="121"/>
      <c r="R49" s="121"/>
      <c r="S49" s="121"/>
      <c r="T49" s="121"/>
      <c r="U49" s="121"/>
    </row>
    <row r="50" spans="1:21" ht="21">
      <c r="A50" s="122" t="s">
        <v>69</v>
      </c>
      <c r="B50" s="139">
        <v>35000</v>
      </c>
      <c r="C50" s="140">
        <v>2579</v>
      </c>
      <c r="D50" s="140">
        <v>4801</v>
      </c>
      <c r="E50" s="136">
        <v>7380</v>
      </c>
      <c r="F50" s="141">
        <v>114</v>
      </c>
      <c r="G50" s="141">
        <v>203</v>
      </c>
      <c r="H50" s="141">
        <v>380</v>
      </c>
      <c r="I50" s="141">
        <v>624</v>
      </c>
      <c r="J50" s="141">
        <v>126</v>
      </c>
      <c r="K50" s="141">
        <v>507</v>
      </c>
      <c r="L50" s="141">
        <v>159</v>
      </c>
      <c r="M50" s="141">
        <v>213</v>
      </c>
      <c r="N50" s="140">
        <v>3358</v>
      </c>
      <c r="O50" s="140">
        <v>6348</v>
      </c>
      <c r="P50" s="121"/>
      <c r="Q50" s="139">
        <v>274860</v>
      </c>
      <c r="R50" s="142">
        <v>46710</v>
      </c>
      <c r="S50" s="142">
        <v>23220</v>
      </c>
      <c r="T50" s="142">
        <v>69930</v>
      </c>
      <c r="U50" s="143">
        <v>25.15</v>
      </c>
    </row>
    <row r="51" spans="1:21" ht="21">
      <c r="A51" s="121" t="s">
        <v>119</v>
      </c>
      <c r="B51" s="121"/>
      <c r="C51" s="144">
        <v>779</v>
      </c>
      <c r="D51" s="140">
        <v>1547</v>
      </c>
      <c r="E51" s="136">
        <v>2326</v>
      </c>
      <c r="F51" s="141">
        <v>114</v>
      </c>
      <c r="G51" s="141">
        <v>203</v>
      </c>
      <c r="H51" s="141">
        <v>380</v>
      </c>
      <c r="I51" s="141">
        <v>624</v>
      </c>
      <c r="J51" s="141">
        <v>126</v>
      </c>
      <c r="K51" s="141">
        <v>507</v>
      </c>
      <c r="L51" s="141">
        <v>159</v>
      </c>
      <c r="M51" s="141">
        <v>213</v>
      </c>
      <c r="N51" s="144">
        <v>1558</v>
      </c>
      <c r="O51" s="140">
        <v>3094</v>
      </c>
      <c r="P51" s="121"/>
      <c r="Q51" s="121"/>
      <c r="R51" s="121"/>
      <c r="S51" s="121"/>
      <c r="T51" s="121"/>
      <c r="U51" s="121"/>
    </row>
    <row r="52" spans="1:21" ht="21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</row>
    <row r="53" spans="1:21" ht="21">
      <c r="A53" s="145" t="s">
        <v>73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1"/>
      <c r="P53" s="121"/>
      <c r="Q53" s="121"/>
      <c r="R53" s="121"/>
      <c r="S53" s="121"/>
      <c r="T53" s="121"/>
      <c r="U53" s="121"/>
    </row>
    <row r="54" spans="1:21" s="111" customFormat="1" ht="21">
      <c r="A54" s="113" t="s">
        <v>74</v>
      </c>
      <c r="B54" s="106"/>
      <c r="C54" s="104">
        <v>168</v>
      </c>
      <c r="D54" s="104">
        <v>125</v>
      </c>
      <c r="E54" s="96">
        <v>293</v>
      </c>
      <c r="F54" s="107"/>
      <c r="G54" s="107"/>
      <c r="H54" s="107"/>
      <c r="I54" s="107"/>
      <c r="J54" s="107"/>
      <c r="K54" s="107"/>
      <c r="L54" s="109"/>
      <c r="M54" s="109"/>
      <c r="N54" s="104">
        <v>168</v>
      </c>
      <c r="O54" s="104">
        <v>125</v>
      </c>
      <c r="P54" s="106"/>
      <c r="Q54" s="106"/>
      <c r="R54" s="106"/>
      <c r="S54" s="106"/>
      <c r="T54" s="106"/>
      <c r="U54" s="106"/>
    </row>
    <row r="55" spans="1:21" s="111" customFormat="1" ht="21">
      <c r="A55" s="113" t="s">
        <v>75</v>
      </c>
      <c r="B55" s="106"/>
      <c r="C55" s="106"/>
      <c r="D55" s="106"/>
      <c r="E55" s="96"/>
      <c r="F55" s="106"/>
      <c r="G55" s="106"/>
      <c r="H55" s="106"/>
      <c r="I55" s="106"/>
      <c r="J55" s="106"/>
      <c r="K55" s="106"/>
      <c r="L55" s="106"/>
      <c r="M55" s="106"/>
      <c r="N55" s="113"/>
      <c r="O55" s="113"/>
      <c r="P55" s="106"/>
      <c r="Q55" s="110">
        <v>109320</v>
      </c>
      <c r="R55" s="118">
        <v>109320</v>
      </c>
      <c r="S55" s="118"/>
      <c r="T55" s="118">
        <v>109320</v>
      </c>
      <c r="U55" s="146">
        <v>100</v>
      </c>
    </row>
    <row r="56" spans="1:21" s="111" customFormat="1" ht="21">
      <c r="A56" s="113" t="s">
        <v>76</v>
      </c>
      <c r="B56" s="104">
        <v>952</v>
      </c>
      <c r="C56" s="137">
        <v>110</v>
      </c>
      <c r="D56" s="137">
        <v>95</v>
      </c>
      <c r="E56" s="96">
        <v>205</v>
      </c>
      <c r="F56" s="106"/>
      <c r="G56" s="106"/>
      <c r="H56" s="141"/>
      <c r="I56" s="141"/>
      <c r="J56" s="121"/>
      <c r="K56" s="121"/>
      <c r="L56" s="121"/>
      <c r="M56" s="121"/>
      <c r="N56" s="137">
        <v>110</v>
      </c>
      <c r="O56" s="137">
        <v>95</v>
      </c>
      <c r="P56" s="106"/>
      <c r="Q56" s="110">
        <v>115761</v>
      </c>
      <c r="R56" s="118">
        <v>34850</v>
      </c>
      <c r="S56" s="142"/>
      <c r="T56" s="118">
        <v>34850</v>
      </c>
      <c r="U56" s="147">
        <v>30.11</v>
      </c>
    </row>
    <row r="57" spans="1:21" ht="21">
      <c r="A57" s="120"/>
      <c r="B57" s="121"/>
      <c r="C57" s="137"/>
      <c r="D57" s="137"/>
      <c r="E57" s="121"/>
      <c r="F57" s="121"/>
      <c r="G57" s="121"/>
      <c r="H57" s="138"/>
      <c r="I57" s="138"/>
      <c r="J57" s="121"/>
      <c r="K57" s="121"/>
      <c r="L57" s="121"/>
      <c r="M57" s="121"/>
      <c r="N57" s="137"/>
      <c r="O57" s="137"/>
      <c r="P57" s="121"/>
      <c r="Q57" s="122"/>
      <c r="R57" s="118"/>
      <c r="S57" s="118"/>
      <c r="T57" s="118"/>
      <c r="U57" s="121"/>
    </row>
    <row r="58" spans="1:21" ht="21">
      <c r="A58" s="120"/>
      <c r="B58" s="121"/>
      <c r="C58" s="121"/>
      <c r="D58" s="121"/>
      <c r="E58" s="121"/>
      <c r="F58" s="121"/>
      <c r="G58" s="121"/>
      <c r="H58" s="141"/>
      <c r="I58" s="141"/>
      <c r="J58" s="121"/>
      <c r="K58" s="121"/>
      <c r="L58" s="121"/>
      <c r="M58" s="121"/>
      <c r="N58" s="137"/>
      <c r="O58" s="137"/>
      <c r="P58" s="121"/>
      <c r="Q58" s="122"/>
      <c r="R58" s="121"/>
      <c r="S58" s="142"/>
      <c r="T58" s="121"/>
      <c r="U58" s="121"/>
    </row>
    <row r="59" spans="1:21" s="111" customFormat="1" ht="21">
      <c r="A59" s="113" t="s">
        <v>79</v>
      </c>
      <c r="B59" s="104">
        <v>994</v>
      </c>
      <c r="C59" s="104">
        <v>281</v>
      </c>
      <c r="D59" s="104">
        <v>216</v>
      </c>
      <c r="E59" s="96">
        <v>497</v>
      </c>
      <c r="F59" s="107"/>
      <c r="G59" s="107"/>
      <c r="H59" s="107"/>
      <c r="I59" s="107"/>
      <c r="J59" s="107"/>
      <c r="K59" s="107"/>
      <c r="L59" s="109"/>
      <c r="M59" s="107"/>
      <c r="N59" s="104">
        <v>281</v>
      </c>
      <c r="O59" s="104">
        <v>216</v>
      </c>
      <c r="P59" s="106"/>
      <c r="Q59" s="148">
        <v>327528</v>
      </c>
      <c r="R59" s="149">
        <v>155145.45</v>
      </c>
      <c r="S59" s="150">
        <v>10972</v>
      </c>
      <c r="T59" s="149">
        <v>166007.18</v>
      </c>
      <c r="U59" s="151">
        <v>50.68</v>
      </c>
    </row>
    <row r="60" spans="1:21" s="111" customFormat="1" ht="21">
      <c r="A60" s="106" t="s">
        <v>80</v>
      </c>
      <c r="B60" s="106"/>
      <c r="C60" s="104">
        <v>25</v>
      </c>
      <c r="D60" s="104">
        <v>31</v>
      </c>
      <c r="E60" s="96">
        <v>56</v>
      </c>
      <c r="F60" s="107"/>
      <c r="G60" s="107"/>
      <c r="H60" s="107"/>
      <c r="I60" s="107"/>
      <c r="J60" s="107"/>
      <c r="K60" s="107"/>
      <c r="L60" s="109"/>
      <c r="M60" s="107"/>
      <c r="N60" s="104">
        <v>25</v>
      </c>
      <c r="O60" s="104">
        <v>31</v>
      </c>
      <c r="P60" s="106"/>
      <c r="Q60" s="106"/>
      <c r="R60" s="106"/>
      <c r="S60" s="106"/>
      <c r="T60" s="106"/>
      <c r="U60" s="106"/>
    </row>
    <row r="61" spans="1:21" s="111" customFormat="1" ht="21">
      <c r="A61" s="106" t="s">
        <v>81</v>
      </c>
      <c r="B61" s="106"/>
      <c r="C61" s="104">
        <v>124</v>
      </c>
      <c r="D61" s="104">
        <v>85</v>
      </c>
      <c r="E61" s="96">
        <v>209</v>
      </c>
      <c r="F61" s="152"/>
      <c r="G61" s="152"/>
      <c r="H61" s="152"/>
      <c r="I61" s="152"/>
      <c r="J61" s="152"/>
      <c r="K61" s="152"/>
      <c r="L61" s="153"/>
      <c r="M61" s="109"/>
      <c r="N61" s="104">
        <v>124</v>
      </c>
      <c r="O61" s="104">
        <v>85</v>
      </c>
      <c r="P61" s="106"/>
      <c r="Q61" s="106"/>
      <c r="R61" s="106"/>
      <c r="S61" s="106"/>
      <c r="T61" s="106"/>
      <c r="U61" s="106"/>
    </row>
    <row r="62" spans="1:21" s="111" customFormat="1" ht="21">
      <c r="A62" s="106" t="s">
        <v>82</v>
      </c>
      <c r="B62" s="106"/>
      <c r="C62" s="104">
        <v>132</v>
      </c>
      <c r="D62" s="104">
        <v>100</v>
      </c>
      <c r="E62" s="154">
        <v>232</v>
      </c>
      <c r="F62" s="109"/>
      <c r="G62" s="109"/>
      <c r="H62" s="107"/>
      <c r="I62" s="107"/>
      <c r="J62" s="107"/>
      <c r="K62" s="107"/>
      <c r="L62" s="109"/>
      <c r="M62" s="155"/>
      <c r="N62" s="104">
        <v>132</v>
      </c>
      <c r="O62" s="104">
        <v>100</v>
      </c>
      <c r="P62" s="106"/>
      <c r="Q62" s="106"/>
      <c r="R62" s="156"/>
      <c r="S62" s="106"/>
      <c r="T62" s="106"/>
      <c r="U62" s="106"/>
    </row>
    <row r="63" spans="1:21" s="111" customFormat="1" ht="21">
      <c r="A63" s="113" t="s">
        <v>83</v>
      </c>
      <c r="B63" s="105">
        <v>100</v>
      </c>
      <c r="C63" s="104">
        <v>26</v>
      </c>
      <c r="D63" s="104">
        <v>16</v>
      </c>
      <c r="E63" s="154">
        <v>42</v>
      </c>
      <c r="F63" s="157"/>
      <c r="G63" s="157"/>
      <c r="H63" s="146"/>
      <c r="I63" s="107"/>
      <c r="J63" s="146"/>
      <c r="K63" s="107"/>
      <c r="L63" s="157"/>
      <c r="M63" s="157"/>
      <c r="N63" s="104"/>
      <c r="O63" s="104">
        <v>16</v>
      </c>
      <c r="P63" s="106"/>
      <c r="Q63" s="106"/>
      <c r="R63" s="106"/>
      <c r="S63" s="106"/>
      <c r="T63" s="106"/>
      <c r="U63" s="106"/>
    </row>
    <row r="64" spans="1:21" s="111" customFormat="1" ht="21">
      <c r="A64" s="106" t="s">
        <v>80</v>
      </c>
      <c r="B64" s="106"/>
      <c r="C64" s="96"/>
      <c r="D64" s="104">
        <v>1</v>
      </c>
      <c r="E64" s="154">
        <v>1</v>
      </c>
      <c r="F64" s="157"/>
      <c r="G64" s="157"/>
      <c r="H64" s="157"/>
      <c r="I64" s="157"/>
      <c r="J64" s="157"/>
      <c r="K64" s="146"/>
      <c r="L64" s="157"/>
      <c r="M64" s="157"/>
      <c r="N64" s="96"/>
      <c r="O64" s="104">
        <v>1</v>
      </c>
      <c r="P64" s="106"/>
      <c r="Q64" s="106"/>
      <c r="R64" s="106"/>
      <c r="S64" s="106"/>
      <c r="T64" s="106"/>
      <c r="U64" s="106"/>
    </row>
    <row r="65" spans="1:21" s="111" customFormat="1" ht="21">
      <c r="A65" s="106" t="s">
        <v>81</v>
      </c>
      <c r="B65" s="106"/>
      <c r="C65" s="158">
        <v>10</v>
      </c>
      <c r="D65" s="104">
        <v>5</v>
      </c>
      <c r="E65" s="154">
        <v>15</v>
      </c>
      <c r="F65" s="157"/>
      <c r="G65" s="157"/>
      <c r="H65" s="146"/>
      <c r="I65" s="107"/>
      <c r="J65" s="146"/>
      <c r="K65" s="107"/>
      <c r="L65" s="157"/>
      <c r="M65" s="157"/>
      <c r="N65" s="158">
        <v>10</v>
      </c>
      <c r="O65" s="104">
        <v>5</v>
      </c>
      <c r="P65" s="106"/>
      <c r="Q65" s="106"/>
      <c r="R65" s="106"/>
      <c r="S65" s="106"/>
      <c r="T65" s="106"/>
      <c r="U65" s="106"/>
    </row>
    <row r="66" spans="1:21" s="111" customFormat="1" ht="21">
      <c r="A66" s="106" t="s">
        <v>82</v>
      </c>
      <c r="B66" s="106"/>
      <c r="C66" s="104">
        <v>16</v>
      </c>
      <c r="D66" s="104">
        <v>10</v>
      </c>
      <c r="E66" s="154">
        <v>26</v>
      </c>
      <c r="F66" s="157"/>
      <c r="G66" s="157"/>
      <c r="H66" s="146"/>
      <c r="I66" s="107"/>
      <c r="J66" s="146"/>
      <c r="K66" s="107"/>
      <c r="L66" s="157"/>
      <c r="M66" s="157"/>
      <c r="N66" s="104">
        <v>16</v>
      </c>
      <c r="O66" s="104">
        <v>10</v>
      </c>
      <c r="P66" s="106"/>
      <c r="Q66" s="106"/>
      <c r="R66" s="106"/>
      <c r="S66" s="106"/>
      <c r="T66" s="106"/>
      <c r="U66" s="106"/>
    </row>
  </sheetData>
  <sheetProtection/>
  <mergeCells count="20">
    <mergeCell ref="B8:U8"/>
    <mergeCell ref="Q5:Q7"/>
    <mergeCell ref="R5:R7"/>
    <mergeCell ref="S5:S7"/>
    <mergeCell ref="T5:T7"/>
    <mergeCell ref="U5:U7"/>
    <mergeCell ref="F6:G6"/>
    <mergeCell ref="H6:I6"/>
    <mergeCell ref="J6:K6"/>
    <mergeCell ref="L6:M6"/>
    <mergeCell ref="A2:U2"/>
    <mergeCell ref="A3:U3"/>
    <mergeCell ref="A4:T4"/>
    <mergeCell ref="A5:A7"/>
    <mergeCell ref="B5:B7"/>
    <mergeCell ref="C5:D6"/>
    <mergeCell ref="E5:E6"/>
    <mergeCell ref="F5:M5"/>
    <mergeCell ref="N5:O6"/>
    <mergeCell ref="P5:P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7"/>
  <sheetViews>
    <sheetView zoomScalePageLayoutView="0" workbookViewId="0" topLeftCell="A1">
      <selection activeCell="F6" sqref="F6:G6"/>
    </sheetView>
  </sheetViews>
  <sheetFormatPr defaultColWidth="6.8515625" defaultRowHeight="15"/>
  <cols>
    <col min="1" max="1" width="40.140625" style="90" customWidth="1"/>
    <col min="2" max="2" width="10.421875" style="90" customWidth="1"/>
    <col min="3" max="3" width="6.28125" style="90" customWidth="1"/>
    <col min="4" max="4" width="6.8515625" style="90" customWidth="1"/>
    <col min="5" max="5" width="12.140625" style="90" customWidth="1"/>
    <col min="6" max="14" width="4.140625" style="90" customWidth="1"/>
    <col min="15" max="15" width="6.8515625" style="90" customWidth="1"/>
    <col min="16" max="21" width="10.421875" style="90" customWidth="1"/>
    <col min="22" max="16384" width="6.8515625" style="90" customWidth="1"/>
  </cols>
  <sheetData>
    <row r="1" ht="21">
      <c r="N1" s="91"/>
    </row>
    <row r="2" spans="1:21" ht="23.25">
      <c r="A2" s="359" t="s">
        <v>0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</row>
    <row r="3" spans="1:21" ht="23.25">
      <c r="A3" s="359" t="s">
        <v>120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</row>
    <row r="4" spans="1:20" ht="23.25">
      <c r="A4" s="360" t="s">
        <v>121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</row>
    <row r="5" spans="1:23" s="94" customFormat="1" ht="132.75" customHeight="1">
      <c r="A5" s="361" t="s">
        <v>3</v>
      </c>
      <c r="B5" s="363" t="s">
        <v>4</v>
      </c>
      <c r="C5" s="366" t="s">
        <v>5</v>
      </c>
      <c r="D5" s="367"/>
      <c r="E5" s="363" t="s">
        <v>86</v>
      </c>
      <c r="F5" s="366" t="s">
        <v>6</v>
      </c>
      <c r="G5" s="370"/>
      <c r="H5" s="370"/>
      <c r="I5" s="370"/>
      <c r="J5" s="370"/>
      <c r="K5" s="370"/>
      <c r="L5" s="370"/>
      <c r="M5" s="367"/>
      <c r="N5" s="366" t="s">
        <v>7</v>
      </c>
      <c r="O5" s="367"/>
      <c r="P5" s="363" t="s">
        <v>8</v>
      </c>
      <c r="Q5" s="363" t="s">
        <v>9</v>
      </c>
      <c r="R5" s="363" t="s">
        <v>10</v>
      </c>
      <c r="S5" s="363" t="s">
        <v>11</v>
      </c>
      <c r="T5" s="363" t="s">
        <v>12</v>
      </c>
      <c r="U5" s="363" t="s">
        <v>13</v>
      </c>
      <c r="V5" s="93"/>
      <c r="W5" s="93"/>
    </row>
    <row r="6" spans="1:23" s="94" customFormat="1" ht="28.5" customHeight="1">
      <c r="A6" s="362"/>
      <c r="B6" s="364"/>
      <c r="C6" s="368"/>
      <c r="D6" s="369"/>
      <c r="E6" s="365"/>
      <c r="F6" s="371" t="s">
        <v>14</v>
      </c>
      <c r="G6" s="371"/>
      <c r="H6" s="371" t="s">
        <v>15</v>
      </c>
      <c r="I6" s="371"/>
      <c r="J6" s="371" t="s">
        <v>16</v>
      </c>
      <c r="K6" s="371"/>
      <c r="L6" s="371" t="s">
        <v>17</v>
      </c>
      <c r="M6" s="371"/>
      <c r="N6" s="368"/>
      <c r="O6" s="369"/>
      <c r="P6" s="364"/>
      <c r="Q6" s="364"/>
      <c r="R6" s="364"/>
      <c r="S6" s="364"/>
      <c r="T6" s="364"/>
      <c r="U6" s="364"/>
      <c r="V6" s="93"/>
      <c r="W6" s="93"/>
    </row>
    <row r="7" spans="1:21" s="94" customFormat="1" ht="24" customHeight="1">
      <c r="A7" s="362"/>
      <c r="B7" s="365"/>
      <c r="C7" s="159" t="s">
        <v>18</v>
      </c>
      <c r="D7" s="159" t="s">
        <v>19</v>
      </c>
      <c r="E7" s="160" t="s">
        <v>20</v>
      </c>
      <c r="F7" s="159" t="s">
        <v>18</v>
      </c>
      <c r="G7" s="159" t="s">
        <v>19</v>
      </c>
      <c r="H7" s="159" t="s">
        <v>18</v>
      </c>
      <c r="I7" s="159" t="s">
        <v>19</v>
      </c>
      <c r="J7" s="159" t="s">
        <v>18</v>
      </c>
      <c r="K7" s="159" t="s">
        <v>19</v>
      </c>
      <c r="L7" s="159" t="s">
        <v>18</v>
      </c>
      <c r="M7" s="159" t="s">
        <v>19</v>
      </c>
      <c r="N7" s="159" t="s">
        <v>18</v>
      </c>
      <c r="O7" s="159" t="s">
        <v>19</v>
      </c>
      <c r="P7" s="365"/>
      <c r="Q7" s="365"/>
      <c r="R7" s="365"/>
      <c r="S7" s="365"/>
      <c r="T7" s="365"/>
      <c r="U7" s="365"/>
    </row>
    <row r="8" spans="1:21" s="94" customFormat="1" ht="24" customHeight="1">
      <c r="A8" s="161" t="s">
        <v>22</v>
      </c>
      <c r="B8" s="372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4"/>
    </row>
    <row r="9" spans="1:21" s="101" customFormat="1" ht="26.25" customHeight="1">
      <c r="A9" s="162" t="s">
        <v>23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4"/>
      <c r="R9" s="164"/>
      <c r="S9" s="164"/>
      <c r="T9" s="164"/>
      <c r="U9" s="164"/>
    </row>
    <row r="10" spans="1:22" s="111" customFormat="1" ht="21">
      <c r="A10" s="165" t="s">
        <v>24</v>
      </c>
      <c r="B10" s="166"/>
      <c r="C10" s="167"/>
      <c r="D10" s="167"/>
      <c r="E10" s="167"/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168">
        <v>0</v>
      </c>
      <c r="N10" s="167"/>
      <c r="O10" s="167"/>
      <c r="P10" s="167"/>
      <c r="Q10" s="167"/>
      <c r="R10" s="85"/>
      <c r="S10" s="167"/>
      <c r="T10" s="167"/>
      <c r="U10" s="167"/>
      <c r="V10" s="167"/>
    </row>
    <row r="11" spans="1:22" s="111" customFormat="1" ht="21">
      <c r="A11" s="16" t="s">
        <v>122</v>
      </c>
      <c r="B11" s="166"/>
      <c r="C11" s="167"/>
      <c r="D11" s="167"/>
      <c r="E11" s="167"/>
      <c r="F11" s="167"/>
      <c r="G11" s="167"/>
      <c r="H11" s="167"/>
      <c r="I11" s="169"/>
      <c r="J11" s="167"/>
      <c r="K11" s="167"/>
      <c r="L11" s="167"/>
      <c r="M11" s="167"/>
      <c r="N11" s="167"/>
      <c r="O11" s="169"/>
      <c r="P11" s="167"/>
      <c r="Q11" s="167"/>
      <c r="R11" s="85"/>
      <c r="S11" s="170"/>
      <c r="T11" s="170"/>
      <c r="U11" s="170"/>
      <c r="V11" s="167"/>
    </row>
    <row r="12" spans="1:22" s="111" customFormat="1" ht="21">
      <c r="A12" s="171" t="s">
        <v>123</v>
      </c>
      <c r="B12" s="166">
        <v>29</v>
      </c>
      <c r="C12" s="167"/>
      <c r="D12" s="167"/>
      <c r="E12" s="167"/>
      <c r="F12" s="167"/>
      <c r="G12" s="167"/>
      <c r="H12" s="167">
        <v>29</v>
      </c>
      <c r="I12" s="169" t="s">
        <v>124</v>
      </c>
      <c r="J12" s="167"/>
      <c r="K12" s="167"/>
      <c r="L12" s="167"/>
      <c r="M12" s="167"/>
      <c r="N12" s="167">
        <v>29</v>
      </c>
      <c r="O12" s="169" t="s">
        <v>124</v>
      </c>
      <c r="P12" s="167">
        <v>29</v>
      </c>
      <c r="Q12" s="167"/>
      <c r="R12" s="85">
        <v>16500</v>
      </c>
      <c r="S12" s="170">
        <v>8500</v>
      </c>
      <c r="T12" s="170">
        <v>8000</v>
      </c>
      <c r="U12" s="170">
        <v>16500</v>
      </c>
      <c r="V12" s="167"/>
    </row>
    <row r="13" spans="1:22" s="111" customFormat="1" ht="21">
      <c r="A13" s="171"/>
      <c r="B13" s="166"/>
      <c r="C13" s="167"/>
      <c r="D13" s="167"/>
      <c r="E13" s="167"/>
      <c r="F13" s="168">
        <v>0</v>
      </c>
      <c r="G13" s="168">
        <v>0</v>
      </c>
      <c r="H13" s="168">
        <v>0</v>
      </c>
      <c r="I13" s="168">
        <v>0</v>
      </c>
      <c r="J13" s="168">
        <v>0</v>
      </c>
      <c r="K13" s="168">
        <v>0</v>
      </c>
      <c r="L13" s="168">
        <v>0</v>
      </c>
      <c r="M13" s="168">
        <v>0</v>
      </c>
      <c r="N13" s="167"/>
      <c r="O13" s="167"/>
      <c r="P13" s="167"/>
      <c r="Q13" s="167"/>
      <c r="R13" s="85"/>
      <c r="S13" s="167"/>
      <c r="T13" s="167"/>
      <c r="U13" s="167"/>
      <c r="V13" s="167"/>
    </row>
    <row r="14" spans="1:22" s="111" customFormat="1" ht="21">
      <c r="A14" s="171"/>
      <c r="B14" s="166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>
        <f>N14+O14</f>
        <v>0</v>
      </c>
      <c r="Q14" s="172"/>
      <c r="R14" s="85"/>
      <c r="S14" s="167"/>
      <c r="T14" s="167"/>
      <c r="U14" s="167"/>
      <c r="V14" s="167"/>
    </row>
    <row r="15" spans="1:22" s="111" customFormat="1" ht="21">
      <c r="A15" s="165" t="s">
        <v>34</v>
      </c>
      <c r="B15" s="166" t="s">
        <v>125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>
        <f aca="true" t="shared" si="0" ref="N15:O26">F15+H15+J15+L15</f>
        <v>0</v>
      </c>
      <c r="O15" s="167">
        <f t="shared" si="0"/>
        <v>0</v>
      </c>
      <c r="P15" s="167">
        <f aca="true" t="shared" si="1" ref="P15:P26">N15+O15</f>
        <v>0</v>
      </c>
      <c r="Q15" s="172" t="s">
        <v>126</v>
      </c>
      <c r="R15" s="85"/>
      <c r="S15" s="167"/>
      <c r="T15" s="167"/>
      <c r="U15" s="167"/>
      <c r="V15" s="167"/>
    </row>
    <row r="16" spans="1:22" ht="21">
      <c r="A16" s="165" t="s">
        <v>37</v>
      </c>
      <c r="B16" s="166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>
        <f t="shared" si="0"/>
        <v>0</v>
      </c>
      <c r="O16" s="167">
        <f t="shared" si="0"/>
        <v>0</v>
      </c>
      <c r="P16" s="167">
        <f t="shared" si="1"/>
        <v>0</v>
      </c>
      <c r="Q16" s="172" t="s">
        <v>126</v>
      </c>
      <c r="R16" s="85"/>
      <c r="S16" s="167"/>
      <c r="T16" s="167"/>
      <c r="U16" s="167"/>
      <c r="V16" s="167"/>
    </row>
    <row r="17" spans="1:22" s="111" customFormat="1" ht="42">
      <c r="A17" s="171" t="s">
        <v>127</v>
      </c>
      <c r="B17" s="166">
        <v>50</v>
      </c>
      <c r="C17" s="167"/>
      <c r="D17" s="167"/>
      <c r="E17" s="167"/>
      <c r="F17" s="167"/>
      <c r="G17" s="167"/>
      <c r="H17" s="167">
        <v>24</v>
      </c>
      <c r="I17" s="167">
        <v>26</v>
      </c>
      <c r="J17" s="167"/>
      <c r="K17" s="167"/>
      <c r="L17" s="167"/>
      <c r="M17" s="167"/>
      <c r="N17" s="167">
        <f t="shared" si="0"/>
        <v>24</v>
      </c>
      <c r="O17" s="167">
        <f t="shared" si="0"/>
        <v>26</v>
      </c>
      <c r="P17" s="167">
        <f t="shared" si="1"/>
        <v>50</v>
      </c>
      <c r="Q17" s="172" t="s">
        <v>126</v>
      </c>
      <c r="R17" s="85">
        <v>14520</v>
      </c>
      <c r="S17" s="167"/>
      <c r="T17" s="170">
        <v>14520</v>
      </c>
      <c r="U17" s="170">
        <v>14520</v>
      </c>
      <c r="V17" s="167"/>
    </row>
    <row r="18" spans="1:22" s="111" customFormat="1" ht="21">
      <c r="A18" s="171"/>
      <c r="B18" s="166"/>
      <c r="C18" s="167"/>
      <c r="D18" s="167"/>
      <c r="E18" s="167"/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168">
        <v>0</v>
      </c>
      <c r="N18" s="167">
        <f t="shared" si="0"/>
        <v>0</v>
      </c>
      <c r="O18" s="167">
        <f t="shared" si="0"/>
        <v>0</v>
      </c>
      <c r="P18" s="167">
        <f t="shared" si="1"/>
        <v>0</v>
      </c>
      <c r="Q18" s="172" t="s">
        <v>126</v>
      </c>
      <c r="R18" s="85"/>
      <c r="S18" s="167"/>
      <c r="T18" s="167"/>
      <c r="U18" s="167"/>
      <c r="V18" s="167"/>
    </row>
    <row r="19" spans="1:22" s="111" customFormat="1" ht="21">
      <c r="A19" s="171"/>
      <c r="B19" s="166"/>
      <c r="C19" s="167"/>
      <c r="D19" s="167"/>
      <c r="E19" s="167"/>
      <c r="F19" s="168">
        <v>0</v>
      </c>
      <c r="G19" s="168">
        <v>0</v>
      </c>
      <c r="H19" s="168">
        <v>0</v>
      </c>
      <c r="I19" s="168">
        <v>0</v>
      </c>
      <c r="J19" s="168">
        <v>0</v>
      </c>
      <c r="K19" s="168">
        <v>0</v>
      </c>
      <c r="L19" s="168">
        <v>0</v>
      </c>
      <c r="M19" s="168">
        <v>0</v>
      </c>
      <c r="N19" s="167">
        <f t="shared" si="0"/>
        <v>0</v>
      </c>
      <c r="O19" s="167">
        <f t="shared" si="0"/>
        <v>0</v>
      </c>
      <c r="P19" s="167">
        <f t="shared" si="1"/>
        <v>0</v>
      </c>
      <c r="Q19" s="172" t="s">
        <v>126</v>
      </c>
      <c r="R19" s="85"/>
      <c r="S19" s="167"/>
      <c r="T19" s="167"/>
      <c r="U19" s="167"/>
      <c r="V19" s="167"/>
    </row>
    <row r="20" spans="1:22" s="111" customFormat="1" ht="21">
      <c r="A20" s="171"/>
      <c r="B20" s="166"/>
      <c r="C20" s="167"/>
      <c r="D20" s="167"/>
      <c r="E20" s="167"/>
      <c r="F20" s="168">
        <v>0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  <c r="L20" s="168">
        <v>0</v>
      </c>
      <c r="M20" s="168">
        <v>0</v>
      </c>
      <c r="N20" s="167">
        <f t="shared" si="0"/>
        <v>0</v>
      </c>
      <c r="O20" s="167">
        <f t="shared" si="0"/>
        <v>0</v>
      </c>
      <c r="P20" s="167">
        <f t="shared" si="1"/>
        <v>0</v>
      </c>
      <c r="Q20" s="172" t="s">
        <v>126</v>
      </c>
      <c r="R20" s="85"/>
      <c r="S20" s="167"/>
      <c r="T20" s="167"/>
      <c r="U20" s="167"/>
      <c r="V20" s="167"/>
    </row>
    <row r="21" spans="1:22" s="111" customFormat="1" ht="21">
      <c r="A21" s="171"/>
      <c r="B21" s="166"/>
      <c r="C21" s="167"/>
      <c r="D21" s="167"/>
      <c r="E21" s="167"/>
      <c r="F21" s="168">
        <v>0</v>
      </c>
      <c r="G21" s="168">
        <v>0</v>
      </c>
      <c r="H21" s="168">
        <v>0</v>
      </c>
      <c r="I21" s="168">
        <v>0</v>
      </c>
      <c r="J21" s="168">
        <v>0</v>
      </c>
      <c r="K21" s="168">
        <v>0</v>
      </c>
      <c r="L21" s="168">
        <v>0</v>
      </c>
      <c r="M21" s="168">
        <v>0</v>
      </c>
      <c r="N21" s="167">
        <f t="shared" si="0"/>
        <v>0</v>
      </c>
      <c r="O21" s="167">
        <f t="shared" si="0"/>
        <v>0</v>
      </c>
      <c r="P21" s="167">
        <f t="shared" si="1"/>
        <v>0</v>
      </c>
      <c r="Q21" s="172" t="s">
        <v>126</v>
      </c>
      <c r="R21" s="85"/>
      <c r="S21" s="167"/>
      <c r="T21" s="167"/>
      <c r="U21" s="167"/>
      <c r="V21" s="167"/>
    </row>
    <row r="22" spans="1:22" s="111" customFormat="1" ht="21">
      <c r="A22" s="165" t="s">
        <v>39</v>
      </c>
      <c r="B22" s="166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>
        <f t="shared" si="0"/>
        <v>0</v>
      </c>
      <c r="O22" s="167">
        <f t="shared" si="0"/>
        <v>0</v>
      </c>
      <c r="P22" s="167">
        <f t="shared" si="1"/>
        <v>0</v>
      </c>
      <c r="Q22" s="172" t="s">
        <v>126</v>
      </c>
      <c r="R22" s="85"/>
      <c r="S22" s="167"/>
      <c r="T22" s="167"/>
      <c r="U22" s="167"/>
      <c r="V22" s="167"/>
    </row>
    <row r="23" spans="1:22" s="111" customFormat="1" ht="21">
      <c r="A23" s="171"/>
      <c r="B23" s="173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67">
        <f t="shared" si="0"/>
        <v>0</v>
      </c>
      <c r="O23" s="167">
        <f t="shared" si="0"/>
        <v>0</v>
      </c>
      <c r="P23" s="167">
        <f t="shared" si="1"/>
        <v>0</v>
      </c>
      <c r="Q23" s="172" t="s">
        <v>126</v>
      </c>
      <c r="R23" s="173"/>
      <c r="S23" s="171"/>
      <c r="T23" s="171"/>
      <c r="U23" s="171"/>
      <c r="V23" s="171"/>
    </row>
    <row r="24" spans="1:22" ht="21">
      <c r="A24" s="171"/>
      <c r="B24" s="174"/>
      <c r="C24" s="171"/>
      <c r="D24" s="171"/>
      <c r="E24" s="171"/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8">
        <v>0</v>
      </c>
      <c r="L24" s="168">
        <v>0</v>
      </c>
      <c r="M24" s="168">
        <v>0</v>
      </c>
      <c r="N24" s="167">
        <f t="shared" si="0"/>
        <v>0</v>
      </c>
      <c r="O24" s="167">
        <f t="shared" si="0"/>
        <v>0</v>
      </c>
      <c r="P24" s="167">
        <f t="shared" si="1"/>
        <v>0</v>
      </c>
      <c r="Q24" s="172" t="s">
        <v>126</v>
      </c>
      <c r="R24" s="173"/>
      <c r="S24" s="171"/>
      <c r="T24" s="171"/>
      <c r="U24" s="171"/>
      <c r="V24" s="171"/>
    </row>
    <row r="25" spans="1:22" s="111" customFormat="1" ht="21">
      <c r="A25" s="171"/>
      <c r="B25" s="174"/>
      <c r="C25" s="171"/>
      <c r="D25" s="171"/>
      <c r="E25" s="171"/>
      <c r="F25" s="168">
        <v>0</v>
      </c>
      <c r="G25" s="168">
        <v>0</v>
      </c>
      <c r="H25" s="168">
        <v>0</v>
      </c>
      <c r="I25" s="168">
        <v>0</v>
      </c>
      <c r="J25" s="168">
        <v>0</v>
      </c>
      <c r="K25" s="168">
        <v>0</v>
      </c>
      <c r="L25" s="168">
        <v>0</v>
      </c>
      <c r="M25" s="168">
        <v>0</v>
      </c>
      <c r="N25" s="167">
        <f t="shared" si="0"/>
        <v>0</v>
      </c>
      <c r="O25" s="167">
        <f t="shared" si="0"/>
        <v>0</v>
      </c>
      <c r="P25" s="167">
        <f t="shared" si="1"/>
        <v>0</v>
      </c>
      <c r="Q25" s="172" t="s">
        <v>126</v>
      </c>
      <c r="R25" s="173"/>
      <c r="S25" s="171"/>
      <c r="T25" s="171"/>
      <c r="U25" s="171"/>
      <c r="V25" s="171"/>
    </row>
    <row r="26" spans="1:22" s="111" customFormat="1" ht="21">
      <c r="A26" s="171"/>
      <c r="B26" s="174"/>
      <c r="C26" s="171"/>
      <c r="D26" s="171"/>
      <c r="E26" s="171"/>
      <c r="F26" s="168">
        <v>0</v>
      </c>
      <c r="G26" s="168">
        <v>0</v>
      </c>
      <c r="H26" s="168">
        <v>0</v>
      </c>
      <c r="I26" s="168">
        <v>0</v>
      </c>
      <c r="J26" s="168">
        <v>0</v>
      </c>
      <c r="K26" s="168">
        <v>0</v>
      </c>
      <c r="L26" s="168">
        <v>0</v>
      </c>
      <c r="M26" s="168">
        <v>0</v>
      </c>
      <c r="N26" s="167">
        <f t="shared" si="0"/>
        <v>0</v>
      </c>
      <c r="O26" s="167">
        <f t="shared" si="0"/>
        <v>0</v>
      </c>
      <c r="P26" s="167">
        <f t="shared" si="1"/>
        <v>0</v>
      </c>
      <c r="Q26" s="172" t="s">
        <v>126</v>
      </c>
      <c r="R26" s="173"/>
      <c r="S26" s="171"/>
      <c r="T26" s="171"/>
      <c r="U26" s="171"/>
      <c r="V26" s="171"/>
    </row>
    <row r="27" spans="1:21" s="111" customFormat="1" ht="21">
      <c r="A27" s="165" t="s">
        <v>46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</row>
    <row r="28" spans="1:21" s="111" customFormat="1" ht="21">
      <c r="A28" s="165" t="s">
        <v>47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</row>
    <row r="29" spans="1:21" ht="42">
      <c r="A29" s="175" t="s">
        <v>48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7"/>
      <c r="P29" s="177"/>
      <c r="Q29" s="177"/>
      <c r="R29" s="177"/>
      <c r="S29" s="177"/>
      <c r="T29" s="177"/>
      <c r="U29" s="177"/>
    </row>
    <row r="30" spans="1:21" s="111" customFormat="1" ht="42">
      <c r="A30" s="174" t="s">
        <v>49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</row>
    <row r="31" spans="1:21" s="111" customFormat="1" ht="21">
      <c r="A31" s="165" t="s">
        <v>50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</row>
    <row r="32" spans="1:21" s="111" customFormat="1" ht="21">
      <c r="A32" s="165" t="s">
        <v>51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</row>
    <row r="33" spans="1:21" s="111" customFormat="1" ht="21">
      <c r="A33" s="165" t="s">
        <v>52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</row>
    <row r="34" spans="1:21" s="111" customFormat="1" ht="21">
      <c r="A34" s="174" t="s">
        <v>53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</row>
    <row r="35" spans="1:21" ht="21" thickBot="1">
      <c r="A35" s="178" t="s">
        <v>54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7"/>
      <c r="P35" s="177"/>
      <c r="Q35" s="177"/>
      <c r="R35" s="177"/>
      <c r="S35" s="177"/>
      <c r="T35" s="177"/>
      <c r="U35" s="177"/>
    </row>
    <row r="36" spans="1:21" s="111" customFormat="1" ht="21" thickBot="1">
      <c r="A36" s="179" t="s">
        <v>128</v>
      </c>
      <c r="B36" s="180">
        <v>18000</v>
      </c>
      <c r="C36" s="180">
        <v>1608</v>
      </c>
      <c r="D36" s="180">
        <v>2534</v>
      </c>
      <c r="E36" s="180">
        <v>5142</v>
      </c>
      <c r="F36" s="181">
        <v>27</v>
      </c>
      <c r="G36" s="181">
        <v>48</v>
      </c>
      <c r="H36" s="181">
        <v>389</v>
      </c>
      <c r="I36" s="181">
        <v>735</v>
      </c>
      <c r="J36" s="181">
        <v>224</v>
      </c>
      <c r="K36" s="181">
        <v>443</v>
      </c>
      <c r="L36" s="181">
        <v>6</v>
      </c>
      <c r="M36" s="181">
        <v>15</v>
      </c>
      <c r="N36" s="181">
        <v>646</v>
      </c>
      <c r="O36" s="180">
        <v>1141</v>
      </c>
      <c r="P36" s="181">
        <v>38.49</v>
      </c>
      <c r="Q36" s="167"/>
      <c r="R36" s="167"/>
      <c r="S36" s="167"/>
      <c r="T36" s="167"/>
      <c r="U36" s="167"/>
    </row>
    <row r="37" spans="1:21" s="111" customFormat="1" ht="21" thickBot="1">
      <c r="A37" s="182" t="s">
        <v>129</v>
      </c>
      <c r="B37" s="183">
        <v>100</v>
      </c>
      <c r="C37" s="183">
        <v>505</v>
      </c>
      <c r="D37" s="183">
        <v>585</v>
      </c>
      <c r="E37" s="184">
        <v>1090</v>
      </c>
      <c r="F37" s="183">
        <v>1</v>
      </c>
      <c r="G37" s="183" t="s">
        <v>124</v>
      </c>
      <c r="H37" s="183">
        <v>1</v>
      </c>
      <c r="I37" s="183">
        <v>4</v>
      </c>
      <c r="J37" s="183" t="s">
        <v>124</v>
      </c>
      <c r="K37" s="183" t="s">
        <v>124</v>
      </c>
      <c r="L37" s="183" t="s">
        <v>124</v>
      </c>
      <c r="M37" s="183" t="s">
        <v>124</v>
      </c>
      <c r="N37" s="183">
        <v>2</v>
      </c>
      <c r="O37" s="183">
        <v>4</v>
      </c>
      <c r="P37" s="183">
        <v>100</v>
      </c>
      <c r="Q37" s="167"/>
      <c r="R37" s="167"/>
      <c r="S37" s="167"/>
      <c r="T37" s="167"/>
      <c r="U37" s="167"/>
    </row>
    <row r="38" spans="1:21" s="111" customFormat="1" ht="21" thickBot="1">
      <c r="A38" s="182" t="s">
        <v>130</v>
      </c>
      <c r="B38" s="184">
        <v>4500</v>
      </c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67"/>
      <c r="R38" s="167"/>
      <c r="S38" s="167"/>
      <c r="T38" s="167"/>
      <c r="U38" s="167"/>
    </row>
    <row r="39" spans="1:21" s="111" customFormat="1" ht="21">
      <c r="A39" s="185" t="s">
        <v>131</v>
      </c>
      <c r="B39" s="375" t="s">
        <v>124</v>
      </c>
      <c r="C39" s="375" t="s">
        <v>124</v>
      </c>
      <c r="D39" s="375" t="s">
        <v>124</v>
      </c>
      <c r="E39" s="375" t="s">
        <v>124</v>
      </c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375"/>
      <c r="Q39" s="167"/>
      <c r="R39" s="167"/>
      <c r="S39" s="167"/>
      <c r="T39" s="167"/>
      <c r="U39" s="167"/>
    </row>
    <row r="40" spans="1:21" s="111" customFormat="1" ht="21">
      <c r="A40" s="187" t="s">
        <v>132</v>
      </c>
      <c r="B40" s="376"/>
      <c r="C40" s="376"/>
      <c r="D40" s="376"/>
      <c r="E40" s="37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376"/>
      <c r="Q40" s="167"/>
      <c r="R40" s="167"/>
      <c r="S40" s="167"/>
      <c r="T40" s="167"/>
      <c r="U40" s="167"/>
    </row>
    <row r="41" spans="1:21" s="111" customFormat="1" ht="21">
      <c r="A41" s="187" t="s">
        <v>133</v>
      </c>
      <c r="B41" s="376"/>
      <c r="C41" s="376"/>
      <c r="D41" s="376"/>
      <c r="E41" s="376"/>
      <c r="F41" s="186">
        <v>40</v>
      </c>
      <c r="G41" s="186">
        <v>20</v>
      </c>
      <c r="H41" s="186" t="s">
        <v>124</v>
      </c>
      <c r="I41" s="186" t="s">
        <v>124</v>
      </c>
      <c r="J41" s="186" t="s">
        <v>124</v>
      </c>
      <c r="K41" s="186" t="s">
        <v>124</v>
      </c>
      <c r="L41" s="186" t="s">
        <v>124</v>
      </c>
      <c r="M41" s="186" t="s">
        <v>124</v>
      </c>
      <c r="N41" s="186">
        <v>40</v>
      </c>
      <c r="O41" s="186">
        <v>20</v>
      </c>
      <c r="P41" s="376"/>
      <c r="Q41" s="167"/>
      <c r="R41" s="167"/>
      <c r="S41" s="167"/>
      <c r="T41" s="167"/>
      <c r="U41" s="167"/>
    </row>
    <row r="42" spans="1:21" s="111" customFormat="1" ht="21">
      <c r="A42" s="187" t="s">
        <v>134</v>
      </c>
      <c r="B42" s="376"/>
      <c r="C42" s="376"/>
      <c r="D42" s="376"/>
      <c r="E42" s="376"/>
      <c r="F42" s="186">
        <v>30</v>
      </c>
      <c r="G42" s="186">
        <v>20</v>
      </c>
      <c r="H42" s="186" t="s">
        <v>124</v>
      </c>
      <c r="I42" s="186" t="s">
        <v>124</v>
      </c>
      <c r="J42" s="186" t="s">
        <v>124</v>
      </c>
      <c r="K42" s="186" t="s">
        <v>124</v>
      </c>
      <c r="L42" s="186" t="s">
        <v>124</v>
      </c>
      <c r="M42" s="186" t="s">
        <v>124</v>
      </c>
      <c r="N42" s="186">
        <v>30</v>
      </c>
      <c r="O42" s="186">
        <v>20</v>
      </c>
      <c r="P42" s="376"/>
      <c r="Q42" s="167"/>
      <c r="R42" s="167"/>
      <c r="S42" s="167"/>
      <c r="T42" s="167"/>
      <c r="U42" s="167"/>
    </row>
    <row r="43" spans="1:21" s="111" customFormat="1" ht="21">
      <c r="A43" s="187" t="s">
        <v>135</v>
      </c>
      <c r="B43" s="376"/>
      <c r="C43" s="376"/>
      <c r="D43" s="376"/>
      <c r="E43" s="376"/>
      <c r="F43" s="186">
        <v>25</v>
      </c>
      <c r="G43" s="186">
        <v>28</v>
      </c>
      <c r="H43" s="186" t="s">
        <v>124</v>
      </c>
      <c r="I43" s="186" t="s">
        <v>124</v>
      </c>
      <c r="J43" s="186" t="s">
        <v>124</v>
      </c>
      <c r="K43" s="186" t="s">
        <v>124</v>
      </c>
      <c r="L43" s="186" t="s">
        <v>124</v>
      </c>
      <c r="M43" s="186" t="s">
        <v>124</v>
      </c>
      <c r="N43" s="186">
        <v>25</v>
      </c>
      <c r="O43" s="186">
        <v>28</v>
      </c>
      <c r="P43" s="376"/>
      <c r="Q43" s="167"/>
      <c r="R43" s="167"/>
      <c r="S43" s="167"/>
      <c r="T43" s="167"/>
      <c r="U43" s="167"/>
    </row>
    <row r="44" spans="1:21" s="111" customFormat="1" ht="21">
      <c r="A44" s="187" t="s">
        <v>136</v>
      </c>
      <c r="B44" s="376"/>
      <c r="C44" s="376"/>
      <c r="D44" s="376"/>
      <c r="E44" s="376"/>
      <c r="F44" s="186">
        <v>60</v>
      </c>
      <c r="G44" s="186">
        <v>72</v>
      </c>
      <c r="H44" s="186" t="s">
        <v>124</v>
      </c>
      <c r="I44" s="186" t="s">
        <v>124</v>
      </c>
      <c r="J44" s="186" t="s">
        <v>124</v>
      </c>
      <c r="K44" s="186" t="s">
        <v>124</v>
      </c>
      <c r="L44" s="186" t="s">
        <v>124</v>
      </c>
      <c r="M44" s="186" t="s">
        <v>124</v>
      </c>
      <c r="N44" s="186">
        <v>60</v>
      </c>
      <c r="O44" s="186">
        <v>72</v>
      </c>
      <c r="P44" s="376"/>
      <c r="Q44" s="167"/>
      <c r="R44" s="167"/>
      <c r="S44" s="167"/>
      <c r="T44" s="167"/>
      <c r="U44" s="167"/>
    </row>
    <row r="45" spans="1:21" s="111" customFormat="1" ht="21" thickBot="1">
      <c r="A45" s="188"/>
      <c r="B45" s="377"/>
      <c r="C45" s="377"/>
      <c r="D45" s="377"/>
      <c r="E45" s="377"/>
      <c r="F45" s="189"/>
      <c r="G45" s="183"/>
      <c r="H45" s="189"/>
      <c r="I45" s="189"/>
      <c r="J45" s="189"/>
      <c r="K45" s="189"/>
      <c r="L45" s="189"/>
      <c r="M45" s="189"/>
      <c r="N45" s="189"/>
      <c r="O45" s="189"/>
      <c r="P45" s="377"/>
      <c r="Q45" s="167"/>
      <c r="R45" s="167"/>
      <c r="S45" s="167"/>
      <c r="T45" s="167"/>
      <c r="U45" s="167"/>
    </row>
    <row r="46" spans="1:21" s="111" customFormat="1" ht="21" thickBot="1">
      <c r="A46" s="190" t="s">
        <v>137</v>
      </c>
      <c r="B46" s="183" t="s">
        <v>124</v>
      </c>
      <c r="C46" s="183" t="s">
        <v>124</v>
      </c>
      <c r="D46" s="183" t="s">
        <v>124</v>
      </c>
      <c r="E46" s="183" t="s">
        <v>124</v>
      </c>
      <c r="F46" s="183" t="s">
        <v>124</v>
      </c>
      <c r="G46" s="183" t="s">
        <v>124</v>
      </c>
      <c r="H46" s="183">
        <v>25</v>
      </c>
      <c r="I46" s="183">
        <v>48</v>
      </c>
      <c r="J46" s="183" t="s">
        <v>124</v>
      </c>
      <c r="K46" s="183" t="s">
        <v>124</v>
      </c>
      <c r="L46" s="183" t="s">
        <v>124</v>
      </c>
      <c r="M46" s="183" t="s">
        <v>124</v>
      </c>
      <c r="N46" s="183">
        <v>25</v>
      </c>
      <c r="O46" s="183">
        <v>48</v>
      </c>
      <c r="P46" s="183" t="s">
        <v>124</v>
      </c>
      <c r="Q46" s="167"/>
      <c r="R46" s="167"/>
      <c r="S46" s="167"/>
      <c r="T46" s="167"/>
      <c r="U46" s="167"/>
    </row>
    <row r="47" spans="1:21" s="111" customFormat="1" ht="21" thickBot="1">
      <c r="A47" s="190" t="s">
        <v>138</v>
      </c>
      <c r="B47" s="183"/>
      <c r="C47" s="183"/>
      <c r="D47" s="183"/>
      <c r="E47" s="183"/>
      <c r="F47" s="183">
        <v>11</v>
      </c>
      <c r="G47" s="183">
        <v>24</v>
      </c>
      <c r="H47" s="183">
        <v>29</v>
      </c>
      <c r="I47" s="183">
        <v>46</v>
      </c>
      <c r="J47" s="183">
        <v>15</v>
      </c>
      <c r="K47" s="183">
        <v>34</v>
      </c>
      <c r="L47" s="183" t="s">
        <v>124</v>
      </c>
      <c r="M47" s="183" t="s">
        <v>124</v>
      </c>
      <c r="N47" s="183">
        <v>55</v>
      </c>
      <c r="O47" s="183">
        <v>104</v>
      </c>
      <c r="P47" s="183" t="s">
        <v>124</v>
      </c>
      <c r="Q47" s="167"/>
      <c r="R47" s="167"/>
      <c r="S47" s="167"/>
      <c r="T47" s="167"/>
      <c r="U47" s="167"/>
    </row>
    <row r="48" spans="1:21" s="111" customFormat="1" ht="21">
      <c r="A48" s="185" t="s">
        <v>139</v>
      </c>
      <c r="B48" s="375"/>
      <c r="C48" s="375"/>
      <c r="D48" s="375"/>
      <c r="E48" s="375"/>
      <c r="F48" s="375">
        <v>18</v>
      </c>
      <c r="G48" s="375">
        <v>12</v>
      </c>
      <c r="H48" s="375">
        <v>21</v>
      </c>
      <c r="I48" s="375">
        <v>9</v>
      </c>
      <c r="J48" s="375">
        <v>26</v>
      </c>
      <c r="K48" s="375">
        <v>22</v>
      </c>
      <c r="L48" s="375" t="s">
        <v>124</v>
      </c>
      <c r="M48" s="375" t="s">
        <v>124</v>
      </c>
      <c r="N48" s="375">
        <v>65</v>
      </c>
      <c r="O48" s="375">
        <v>43</v>
      </c>
      <c r="P48" s="375" t="s">
        <v>124</v>
      </c>
      <c r="Q48" s="167"/>
      <c r="R48" s="167"/>
      <c r="S48" s="167"/>
      <c r="T48" s="167"/>
      <c r="U48" s="167"/>
    </row>
    <row r="49" spans="1:21" ht="21" thickBot="1">
      <c r="A49" s="190" t="s">
        <v>140</v>
      </c>
      <c r="B49" s="377"/>
      <c r="C49" s="377"/>
      <c r="D49" s="377"/>
      <c r="E49" s="377"/>
      <c r="F49" s="377"/>
      <c r="G49" s="377"/>
      <c r="H49" s="377"/>
      <c r="I49" s="377"/>
      <c r="J49" s="377"/>
      <c r="K49" s="377"/>
      <c r="L49" s="377"/>
      <c r="M49" s="377"/>
      <c r="N49" s="377"/>
      <c r="O49" s="377"/>
      <c r="P49" s="377"/>
      <c r="Q49" s="177"/>
      <c r="R49" s="177"/>
      <c r="S49" s="177"/>
      <c r="T49" s="177"/>
      <c r="U49" s="177"/>
    </row>
    <row r="50" spans="1:21" ht="21" thickBot="1">
      <c r="A50" s="190" t="s">
        <v>141</v>
      </c>
      <c r="B50" s="183"/>
      <c r="C50" s="183"/>
      <c r="D50" s="183"/>
      <c r="E50" s="183"/>
      <c r="F50" s="183" t="s">
        <v>124</v>
      </c>
      <c r="G50" s="183" t="s">
        <v>124</v>
      </c>
      <c r="H50" s="183" t="s">
        <v>124</v>
      </c>
      <c r="I50" s="183">
        <v>20</v>
      </c>
      <c r="J50" s="183" t="s">
        <v>124</v>
      </c>
      <c r="K50" s="183" t="s">
        <v>124</v>
      </c>
      <c r="L50" s="183" t="s">
        <v>124</v>
      </c>
      <c r="M50" s="183"/>
      <c r="N50" s="183" t="s">
        <v>124</v>
      </c>
      <c r="O50" s="183">
        <v>20</v>
      </c>
      <c r="P50" s="183" t="s">
        <v>124</v>
      </c>
      <c r="Q50" s="177"/>
      <c r="R50" s="177"/>
      <c r="S50" s="177"/>
      <c r="T50" s="177"/>
      <c r="U50" s="177"/>
    </row>
    <row r="51" spans="1:21" ht="21" thickBot="1">
      <c r="A51" s="191" t="s">
        <v>69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</row>
    <row r="52" spans="1:21" ht="36">
      <c r="A52" s="192" t="s">
        <v>142</v>
      </c>
      <c r="B52" s="375"/>
      <c r="C52" s="375"/>
      <c r="D52" s="375"/>
      <c r="E52" s="375"/>
      <c r="F52" s="375" t="s">
        <v>124</v>
      </c>
      <c r="G52" s="375" t="s">
        <v>124</v>
      </c>
      <c r="H52" s="375">
        <v>12</v>
      </c>
      <c r="I52" s="375">
        <v>8</v>
      </c>
      <c r="J52" s="375" t="s">
        <v>124</v>
      </c>
      <c r="K52" s="375" t="s">
        <v>124</v>
      </c>
      <c r="L52" s="375" t="s">
        <v>124</v>
      </c>
      <c r="M52" s="375" t="s">
        <v>124</v>
      </c>
      <c r="N52" s="375">
        <v>12</v>
      </c>
      <c r="O52" s="375">
        <v>8</v>
      </c>
      <c r="P52" s="177"/>
      <c r="Q52" s="177"/>
      <c r="R52" s="177"/>
      <c r="S52" s="177"/>
      <c r="T52" s="177"/>
      <c r="U52" s="177"/>
    </row>
    <row r="53" spans="1:21" ht="21" thickBot="1">
      <c r="A53" s="190" t="s">
        <v>143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177"/>
      <c r="Q53" s="177"/>
      <c r="R53" s="177"/>
      <c r="S53" s="177"/>
      <c r="T53" s="177"/>
      <c r="U53" s="177"/>
    </row>
    <row r="54" spans="1:21" ht="21">
      <c r="A54" s="185" t="s">
        <v>144</v>
      </c>
      <c r="B54" s="375"/>
      <c r="C54" s="375"/>
      <c r="D54" s="375"/>
      <c r="E54" s="375"/>
      <c r="F54" s="375" t="s">
        <v>124</v>
      </c>
      <c r="G54" s="375" t="s">
        <v>124</v>
      </c>
      <c r="H54" s="375" t="s">
        <v>124</v>
      </c>
      <c r="I54" s="375">
        <v>6</v>
      </c>
      <c r="J54" s="375" t="s">
        <v>124</v>
      </c>
      <c r="K54" s="375">
        <v>9</v>
      </c>
      <c r="L54" s="375" t="s">
        <v>124</v>
      </c>
      <c r="M54" s="375" t="s">
        <v>124</v>
      </c>
      <c r="N54" s="375" t="s">
        <v>124</v>
      </c>
      <c r="O54" s="375">
        <v>15</v>
      </c>
      <c r="P54" s="177"/>
      <c r="Q54" s="177"/>
      <c r="R54" s="177"/>
      <c r="S54" s="177"/>
      <c r="T54" s="177"/>
      <c r="U54" s="177"/>
    </row>
    <row r="55" spans="1:21" s="111" customFormat="1" ht="21">
      <c r="A55" s="185" t="s">
        <v>145</v>
      </c>
      <c r="B55" s="376"/>
      <c r="C55" s="376"/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167"/>
      <c r="Q55" s="167"/>
      <c r="R55" s="167"/>
      <c r="S55" s="167"/>
      <c r="T55" s="167"/>
      <c r="U55" s="167"/>
    </row>
    <row r="56" spans="1:21" s="111" customFormat="1" ht="21" thickBot="1">
      <c r="A56" s="190" t="s">
        <v>146</v>
      </c>
      <c r="B56" s="377"/>
      <c r="C56" s="377"/>
      <c r="D56" s="377"/>
      <c r="E56" s="377"/>
      <c r="F56" s="377"/>
      <c r="G56" s="377"/>
      <c r="H56" s="377"/>
      <c r="I56" s="377"/>
      <c r="J56" s="377"/>
      <c r="K56" s="377"/>
      <c r="L56" s="377"/>
      <c r="M56" s="377"/>
      <c r="N56" s="377"/>
      <c r="O56" s="377"/>
      <c r="P56" s="167"/>
      <c r="Q56" s="167"/>
      <c r="R56" s="167"/>
      <c r="S56" s="167"/>
      <c r="T56" s="167"/>
      <c r="U56" s="167"/>
    </row>
    <row r="57" spans="1:21" s="111" customFormat="1" ht="21">
      <c r="A57" s="166" t="s">
        <v>76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</row>
    <row r="58" spans="1:21" ht="21">
      <c r="A58" s="193" t="s">
        <v>147</v>
      </c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</row>
    <row r="59" spans="1:21" ht="21">
      <c r="A59" s="193" t="s">
        <v>78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</row>
    <row r="60" spans="1:21" s="111" customFormat="1" ht="21">
      <c r="A60" s="166" t="s">
        <v>79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</row>
    <row r="61" spans="1:21" s="111" customFormat="1" ht="21">
      <c r="A61" s="167" t="s">
        <v>80</v>
      </c>
      <c r="B61" s="167">
        <v>59</v>
      </c>
      <c r="C61" s="167"/>
      <c r="D61" s="167"/>
      <c r="E61" s="167"/>
      <c r="F61" s="167">
        <v>8</v>
      </c>
      <c r="G61" s="167">
        <v>1</v>
      </c>
      <c r="H61" s="167">
        <v>18</v>
      </c>
      <c r="I61" s="167">
        <v>15</v>
      </c>
      <c r="J61" s="167">
        <v>11</v>
      </c>
      <c r="K61" s="167">
        <v>4</v>
      </c>
      <c r="L61" s="167">
        <v>1</v>
      </c>
      <c r="M61" s="167">
        <v>1</v>
      </c>
      <c r="N61" s="167"/>
      <c r="O61" s="167">
        <v>59</v>
      </c>
      <c r="P61" s="167"/>
      <c r="Q61" s="167"/>
      <c r="R61" s="167"/>
      <c r="S61" s="167"/>
      <c r="T61" s="167"/>
      <c r="U61" s="167"/>
    </row>
    <row r="62" spans="1:21" s="111" customFormat="1" ht="21">
      <c r="A62" s="167" t="s">
        <v>81</v>
      </c>
      <c r="B62" s="167">
        <v>169</v>
      </c>
      <c r="C62" s="167"/>
      <c r="D62" s="167"/>
      <c r="E62" s="167"/>
      <c r="F62" s="167">
        <v>12</v>
      </c>
      <c r="G62" s="167">
        <v>15</v>
      </c>
      <c r="H62" s="167">
        <v>83</v>
      </c>
      <c r="I62" s="167">
        <v>48</v>
      </c>
      <c r="J62" s="167">
        <v>4</v>
      </c>
      <c r="K62" s="167">
        <v>6</v>
      </c>
      <c r="L62" s="167">
        <v>1</v>
      </c>
      <c r="M62" s="167"/>
      <c r="N62" s="167"/>
      <c r="O62" s="167">
        <v>169</v>
      </c>
      <c r="P62" s="167"/>
      <c r="Q62" s="167"/>
      <c r="R62" s="167"/>
      <c r="S62" s="167"/>
      <c r="T62" s="167"/>
      <c r="U62" s="167"/>
    </row>
    <row r="63" spans="1:21" s="111" customFormat="1" ht="21">
      <c r="A63" s="167" t="s">
        <v>82</v>
      </c>
      <c r="B63" s="167">
        <v>146</v>
      </c>
      <c r="C63" s="167"/>
      <c r="D63" s="167"/>
      <c r="E63" s="167"/>
      <c r="F63" s="167"/>
      <c r="G63" s="167"/>
      <c r="H63" s="167">
        <v>71</v>
      </c>
      <c r="I63" s="167">
        <v>67</v>
      </c>
      <c r="J63" s="167">
        <v>6</v>
      </c>
      <c r="K63" s="167">
        <v>2</v>
      </c>
      <c r="L63" s="167"/>
      <c r="M63" s="167"/>
      <c r="N63" s="167"/>
      <c r="O63" s="167">
        <v>146</v>
      </c>
      <c r="P63" s="167"/>
      <c r="Q63" s="167"/>
      <c r="R63" s="167"/>
      <c r="S63" s="167"/>
      <c r="T63" s="167"/>
      <c r="U63" s="167"/>
    </row>
    <row r="64" spans="1:21" s="111" customFormat="1" ht="21">
      <c r="A64" s="166" t="s">
        <v>83</v>
      </c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</row>
    <row r="65" spans="1:21" s="111" customFormat="1" ht="21">
      <c r="A65" s="167" t="s">
        <v>80</v>
      </c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</row>
    <row r="66" spans="1:21" s="111" customFormat="1" ht="21">
      <c r="A66" s="167" t="s">
        <v>81</v>
      </c>
      <c r="B66" s="167">
        <v>11</v>
      </c>
      <c r="C66" s="167"/>
      <c r="D66" s="167"/>
      <c r="E66" s="167"/>
      <c r="F66" s="167"/>
      <c r="G66" s="167"/>
      <c r="H66" s="167">
        <v>6</v>
      </c>
      <c r="I66" s="167">
        <v>5</v>
      </c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</row>
    <row r="67" spans="1:21" s="111" customFormat="1" ht="21">
      <c r="A67" s="167" t="s">
        <v>82</v>
      </c>
      <c r="B67" s="167">
        <v>10</v>
      </c>
      <c r="C67" s="167"/>
      <c r="D67" s="167"/>
      <c r="E67" s="167"/>
      <c r="F67" s="167"/>
      <c r="G67" s="167"/>
      <c r="H67" s="167">
        <v>7</v>
      </c>
      <c r="I67" s="167">
        <v>3</v>
      </c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</row>
  </sheetData>
  <sheetProtection/>
  <mergeCells count="68">
    <mergeCell ref="L54:L56"/>
    <mergeCell ref="M54:M56"/>
    <mergeCell ref="N54:N56"/>
    <mergeCell ref="O54:O56"/>
    <mergeCell ref="O52:O53"/>
    <mergeCell ref="L52:L53"/>
    <mergeCell ref="M52:M53"/>
    <mergeCell ref="N52:N53"/>
    <mergeCell ref="B54:B56"/>
    <mergeCell ref="C54:C56"/>
    <mergeCell ref="D54:D56"/>
    <mergeCell ref="E54:E56"/>
    <mergeCell ref="F54:F56"/>
    <mergeCell ref="G54:G56"/>
    <mergeCell ref="H54:H56"/>
    <mergeCell ref="I54:I56"/>
    <mergeCell ref="J54:J56"/>
    <mergeCell ref="I52:I53"/>
    <mergeCell ref="J52:J53"/>
    <mergeCell ref="K52:K53"/>
    <mergeCell ref="K54:K56"/>
    <mergeCell ref="N48:N49"/>
    <mergeCell ref="O48:O49"/>
    <mergeCell ref="P48:P49"/>
    <mergeCell ref="B52:B53"/>
    <mergeCell ref="C52:C53"/>
    <mergeCell ref="D52:D53"/>
    <mergeCell ref="E52:E53"/>
    <mergeCell ref="F52:F53"/>
    <mergeCell ref="G52:G53"/>
    <mergeCell ref="H52:H53"/>
    <mergeCell ref="H48:H49"/>
    <mergeCell ref="I48:I49"/>
    <mergeCell ref="J48:J49"/>
    <mergeCell ref="K48:K49"/>
    <mergeCell ref="L48:L49"/>
    <mergeCell ref="M48:M49"/>
    <mergeCell ref="B48:B49"/>
    <mergeCell ref="C48:C49"/>
    <mergeCell ref="D48:D49"/>
    <mergeCell ref="E48:E49"/>
    <mergeCell ref="F48:F49"/>
    <mergeCell ref="G48:G49"/>
    <mergeCell ref="B8:U8"/>
    <mergeCell ref="B39:B45"/>
    <mergeCell ref="C39:C45"/>
    <mergeCell ref="D39:D45"/>
    <mergeCell ref="E39:E45"/>
    <mergeCell ref="P39:P45"/>
    <mergeCell ref="Q5:Q7"/>
    <mergeCell ref="R5:R7"/>
    <mergeCell ref="S5:S7"/>
    <mergeCell ref="T5:T7"/>
    <mergeCell ref="U5:U7"/>
    <mergeCell ref="F6:G6"/>
    <mergeCell ref="H6:I6"/>
    <mergeCell ref="J6:K6"/>
    <mergeCell ref="L6:M6"/>
    <mergeCell ref="A2:U2"/>
    <mergeCell ref="A3:U3"/>
    <mergeCell ref="A4:T4"/>
    <mergeCell ref="A5:A7"/>
    <mergeCell ref="B5:B7"/>
    <mergeCell ref="C5:D6"/>
    <mergeCell ref="E5:E6"/>
    <mergeCell ref="F5:M5"/>
    <mergeCell ref="N5:O6"/>
    <mergeCell ref="P5:P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W403"/>
  <sheetViews>
    <sheetView zoomScalePageLayoutView="0" workbookViewId="0" topLeftCell="A1">
      <selection activeCell="A1" sqref="A1:IV16384"/>
    </sheetView>
  </sheetViews>
  <sheetFormatPr defaultColWidth="6.8515625" defaultRowHeight="15"/>
  <cols>
    <col min="1" max="1" width="42.8515625" style="90" customWidth="1"/>
    <col min="2" max="2" width="10.421875" style="220" customWidth="1"/>
    <col min="3" max="4" width="4.140625" style="221" customWidth="1"/>
    <col min="5" max="5" width="12.140625" style="221" customWidth="1"/>
    <col min="6" max="8" width="4.140625" style="221" customWidth="1"/>
    <col min="9" max="9" width="5.421875" style="221" customWidth="1"/>
    <col min="10" max="14" width="4.140625" style="221" customWidth="1"/>
    <col min="15" max="15" width="5.140625" style="221" customWidth="1"/>
    <col min="16" max="16" width="10.421875" style="221" customWidth="1"/>
    <col min="17" max="21" width="10.421875" style="90" customWidth="1"/>
    <col min="22" max="16384" width="6.8515625" style="90" customWidth="1"/>
  </cols>
  <sheetData>
    <row r="2" spans="1:21" ht="23.25">
      <c r="A2" s="359" t="s">
        <v>0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</row>
    <row r="3" spans="1:21" ht="23.25">
      <c r="A3" s="359" t="s">
        <v>148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</row>
    <row r="4" spans="1:21" ht="23.25">
      <c r="A4" s="379" t="s">
        <v>149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80"/>
    </row>
    <row r="5" spans="2:16" ht="21"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1:23" s="94" customFormat="1" ht="132.75" customHeight="1">
      <c r="A6" s="361" t="s">
        <v>3</v>
      </c>
      <c r="B6" s="363" t="s">
        <v>4</v>
      </c>
      <c r="C6" s="366" t="s">
        <v>5</v>
      </c>
      <c r="D6" s="367"/>
      <c r="E6" s="363" t="s">
        <v>86</v>
      </c>
      <c r="F6" s="366" t="s">
        <v>6</v>
      </c>
      <c r="G6" s="370"/>
      <c r="H6" s="370"/>
      <c r="I6" s="370"/>
      <c r="J6" s="370"/>
      <c r="K6" s="370"/>
      <c r="L6" s="370"/>
      <c r="M6" s="367"/>
      <c r="N6" s="366" t="s">
        <v>7</v>
      </c>
      <c r="O6" s="367"/>
      <c r="P6" s="363" t="s">
        <v>8</v>
      </c>
      <c r="Q6" s="363" t="s">
        <v>9</v>
      </c>
      <c r="R6" s="363" t="s">
        <v>10</v>
      </c>
      <c r="S6" s="363" t="s">
        <v>11</v>
      </c>
      <c r="T6" s="363" t="s">
        <v>12</v>
      </c>
      <c r="U6" s="363" t="s">
        <v>13</v>
      </c>
      <c r="V6" s="93"/>
      <c r="W6" s="93"/>
    </row>
    <row r="7" spans="1:23" s="94" customFormat="1" ht="28.5" customHeight="1">
      <c r="A7" s="362"/>
      <c r="B7" s="364"/>
      <c r="C7" s="368"/>
      <c r="D7" s="369"/>
      <c r="E7" s="365"/>
      <c r="F7" s="371" t="s">
        <v>14</v>
      </c>
      <c r="G7" s="371"/>
      <c r="H7" s="371" t="s">
        <v>15</v>
      </c>
      <c r="I7" s="371"/>
      <c r="J7" s="371" t="s">
        <v>16</v>
      </c>
      <c r="K7" s="371"/>
      <c r="L7" s="371" t="s">
        <v>17</v>
      </c>
      <c r="M7" s="371"/>
      <c r="N7" s="368"/>
      <c r="O7" s="369"/>
      <c r="P7" s="364"/>
      <c r="Q7" s="364"/>
      <c r="R7" s="364"/>
      <c r="S7" s="364"/>
      <c r="T7" s="364"/>
      <c r="U7" s="364"/>
      <c r="V7" s="93"/>
      <c r="W7" s="93"/>
    </row>
    <row r="8" spans="1:21" s="94" customFormat="1" ht="24" customHeight="1">
      <c r="A8" s="362"/>
      <c r="B8" s="364"/>
      <c r="C8" s="194" t="s">
        <v>18</v>
      </c>
      <c r="D8" s="194" t="s">
        <v>19</v>
      </c>
      <c r="E8" s="160" t="s">
        <v>20</v>
      </c>
      <c r="F8" s="194" t="s">
        <v>18</v>
      </c>
      <c r="G8" s="194" t="s">
        <v>19</v>
      </c>
      <c r="H8" s="194" t="s">
        <v>18</v>
      </c>
      <c r="I8" s="194" t="s">
        <v>19</v>
      </c>
      <c r="J8" s="194" t="s">
        <v>18</v>
      </c>
      <c r="K8" s="194" t="s">
        <v>19</v>
      </c>
      <c r="L8" s="194" t="s">
        <v>18</v>
      </c>
      <c r="M8" s="194" t="s">
        <v>19</v>
      </c>
      <c r="N8" s="194" t="s">
        <v>18</v>
      </c>
      <c r="O8" s="194" t="s">
        <v>19</v>
      </c>
      <c r="P8" s="364"/>
      <c r="Q8" s="364"/>
      <c r="R8" s="364"/>
      <c r="S8" s="364"/>
      <c r="T8" s="364"/>
      <c r="U8" s="364"/>
    </row>
    <row r="9" spans="1:21" s="195" customFormat="1" ht="24" customHeight="1">
      <c r="A9" s="161" t="s">
        <v>22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</row>
    <row r="10" spans="1:21" s="101" customFormat="1" ht="26.25" customHeight="1">
      <c r="A10" s="162" t="s">
        <v>23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7"/>
      <c r="Q10" s="198"/>
      <c r="R10" s="198"/>
      <c r="S10" s="198"/>
      <c r="T10" s="198"/>
      <c r="U10" s="198"/>
    </row>
    <row r="11" spans="1:21" s="111" customFormat="1" ht="21">
      <c r="A11" s="165" t="s">
        <v>24</v>
      </c>
      <c r="B11" s="199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1"/>
      <c r="Q11" s="167"/>
      <c r="R11" s="167"/>
      <c r="S11" s="167"/>
      <c r="T11" s="167"/>
      <c r="U11" s="167"/>
    </row>
    <row r="12" spans="1:21" s="111" customFormat="1" ht="21">
      <c r="A12" s="165"/>
      <c r="B12" s="199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1"/>
      <c r="Q12" s="167"/>
      <c r="R12" s="167"/>
      <c r="S12" s="167"/>
      <c r="T12" s="167"/>
      <c r="U12" s="167"/>
    </row>
    <row r="13" spans="1:21" s="111" customFormat="1" ht="21">
      <c r="A13" s="16" t="s">
        <v>122</v>
      </c>
      <c r="B13" s="199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1"/>
      <c r="Q13" s="167"/>
      <c r="R13" s="167"/>
      <c r="S13" s="167"/>
      <c r="T13" s="167"/>
      <c r="U13" s="167"/>
    </row>
    <row r="14" spans="1:21" s="111" customFormat="1" ht="21">
      <c r="A14" s="202" t="s">
        <v>150</v>
      </c>
      <c r="B14" s="199">
        <v>50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1"/>
      <c r="Q14" s="167"/>
      <c r="R14" s="167"/>
      <c r="S14" s="167"/>
      <c r="T14" s="167"/>
      <c r="U14" s="167"/>
    </row>
    <row r="15" spans="1:21" s="111" customFormat="1" ht="21">
      <c r="A15" s="203" t="s">
        <v>151</v>
      </c>
      <c r="B15" s="199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1"/>
      <c r="Q15" s="167"/>
      <c r="R15" s="167"/>
      <c r="S15" s="167"/>
      <c r="T15" s="167"/>
      <c r="U15" s="167"/>
    </row>
    <row r="16" spans="1:21" s="111" customFormat="1" ht="21">
      <c r="A16" s="203" t="s">
        <v>152</v>
      </c>
      <c r="B16" s="199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1"/>
      <c r="Q16" s="167"/>
      <c r="R16" s="167"/>
      <c r="S16" s="167"/>
      <c r="T16" s="167"/>
      <c r="U16" s="167"/>
    </row>
    <row r="17" spans="1:21" s="111" customFormat="1" ht="21">
      <c r="A17" s="16" t="s">
        <v>153</v>
      </c>
      <c r="B17" s="199">
        <v>50</v>
      </c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1"/>
      <c r="Q17" s="167"/>
      <c r="R17" s="167"/>
      <c r="S17" s="167"/>
      <c r="T17" s="167"/>
      <c r="U17" s="167"/>
    </row>
    <row r="18" spans="1:21" s="111" customFormat="1" ht="21">
      <c r="A18" s="203" t="s">
        <v>154</v>
      </c>
      <c r="B18" s="199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1"/>
      <c r="Q18" s="167"/>
      <c r="R18" s="167"/>
      <c r="S18" s="167"/>
      <c r="T18" s="167"/>
      <c r="U18" s="167"/>
    </row>
    <row r="19" spans="1:21" s="111" customFormat="1" ht="21">
      <c r="A19" s="203" t="s">
        <v>155</v>
      </c>
      <c r="B19" s="199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1"/>
      <c r="Q19" s="167"/>
      <c r="R19" s="167"/>
      <c r="S19" s="167"/>
      <c r="T19" s="167"/>
      <c r="U19" s="167"/>
    </row>
    <row r="20" spans="1:21" s="111" customFormat="1" ht="21">
      <c r="A20" s="16" t="s">
        <v>156</v>
      </c>
      <c r="B20" s="199">
        <v>50</v>
      </c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1"/>
      <c r="Q20" s="167"/>
      <c r="R20" s="167"/>
      <c r="S20" s="167"/>
      <c r="T20" s="167"/>
      <c r="U20" s="167"/>
    </row>
    <row r="21" spans="1:21" s="111" customFormat="1" ht="21">
      <c r="A21" s="203" t="s">
        <v>157</v>
      </c>
      <c r="B21" s="199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1"/>
      <c r="Q21" s="167"/>
      <c r="R21" s="167"/>
      <c r="S21" s="167"/>
      <c r="T21" s="167"/>
      <c r="U21" s="167"/>
    </row>
    <row r="22" spans="1:21" s="111" customFormat="1" ht="21">
      <c r="A22" s="203" t="s">
        <v>158</v>
      </c>
      <c r="B22" s="199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1"/>
      <c r="Q22" s="167"/>
      <c r="R22" s="167"/>
      <c r="S22" s="167"/>
      <c r="T22" s="167"/>
      <c r="U22" s="167"/>
    </row>
    <row r="23" spans="1:21" s="111" customFormat="1" ht="21">
      <c r="A23" s="16" t="s">
        <v>159</v>
      </c>
      <c r="B23" s="199">
        <v>50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1"/>
      <c r="Q23" s="167"/>
      <c r="R23" s="167"/>
      <c r="S23" s="167"/>
      <c r="T23" s="167"/>
      <c r="U23" s="167"/>
    </row>
    <row r="24" spans="1:21" s="111" customFormat="1" ht="21">
      <c r="A24" s="203" t="s">
        <v>160</v>
      </c>
      <c r="B24" s="199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1"/>
      <c r="Q24" s="167"/>
      <c r="R24" s="167"/>
      <c r="S24" s="167"/>
      <c r="T24" s="167"/>
      <c r="U24" s="167"/>
    </row>
    <row r="25" spans="1:21" s="111" customFormat="1" ht="21">
      <c r="A25" s="203" t="s">
        <v>161</v>
      </c>
      <c r="B25" s="199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1"/>
      <c r="Q25" s="167"/>
      <c r="R25" s="167"/>
      <c r="S25" s="167"/>
      <c r="T25" s="167"/>
      <c r="U25" s="167"/>
    </row>
    <row r="26" spans="1:21" s="111" customFormat="1" ht="21">
      <c r="A26" s="16" t="s">
        <v>162</v>
      </c>
      <c r="B26" s="199">
        <v>50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1"/>
      <c r="Q26" s="167"/>
      <c r="R26" s="167"/>
      <c r="S26" s="167"/>
      <c r="T26" s="167"/>
      <c r="U26" s="167"/>
    </row>
    <row r="27" spans="1:21" s="111" customFormat="1" ht="21">
      <c r="A27" s="203" t="s">
        <v>163</v>
      </c>
      <c r="B27" s="199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1"/>
      <c r="Q27" s="167"/>
      <c r="R27" s="167"/>
      <c r="S27" s="167"/>
      <c r="T27" s="167"/>
      <c r="U27" s="167"/>
    </row>
    <row r="28" spans="1:21" s="111" customFormat="1" ht="21">
      <c r="A28" s="16" t="s">
        <v>164</v>
      </c>
      <c r="B28" s="199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1"/>
      <c r="Q28" s="167"/>
      <c r="R28" s="167"/>
      <c r="S28" s="167"/>
      <c r="T28" s="167"/>
      <c r="U28" s="167"/>
    </row>
    <row r="29" spans="1:21" s="111" customFormat="1" ht="21">
      <c r="A29" s="16" t="s">
        <v>165</v>
      </c>
      <c r="B29" s="199">
        <v>50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1"/>
      <c r="Q29" s="167"/>
      <c r="R29" s="167"/>
      <c r="S29" s="167"/>
      <c r="T29" s="167"/>
      <c r="U29" s="167"/>
    </row>
    <row r="30" spans="1:21" s="111" customFormat="1" ht="21">
      <c r="A30" s="16" t="s">
        <v>166</v>
      </c>
      <c r="B30" s="199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1"/>
      <c r="Q30" s="167"/>
      <c r="R30" s="167"/>
      <c r="S30" s="167"/>
      <c r="T30" s="167"/>
      <c r="U30" s="167"/>
    </row>
    <row r="31" spans="1:21" s="111" customFormat="1" ht="21">
      <c r="A31" s="16" t="s">
        <v>167</v>
      </c>
      <c r="B31" s="199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1"/>
      <c r="Q31" s="167"/>
      <c r="R31" s="167"/>
      <c r="S31" s="167"/>
      <c r="T31" s="167"/>
      <c r="U31" s="167"/>
    </row>
    <row r="32" spans="1:21" s="111" customFormat="1" ht="21">
      <c r="A32" s="16" t="s">
        <v>168</v>
      </c>
      <c r="B32" s="199">
        <v>50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1"/>
      <c r="Q32" s="167"/>
      <c r="R32" s="167"/>
      <c r="S32" s="167"/>
      <c r="T32" s="167"/>
      <c r="U32" s="167"/>
    </row>
    <row r="33" spans="1:21" s="111" customFormat="1" ht="21">
      <c r="A33" s="203" t="s">
        <v>169</v>
      </c>
      <c r="B33" s="199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1"/>
      <c r="Q33" s="167"/>
      <c r="R33" s="167"/>
      <c r="S33" s="167"/>
      <c r="T33" s="167"/>
      <c r="U33" s="167"/>
    </row>
    <row r="34" spans="1:21" s="111" customFormat="1" ht="21">
      <c r="A34" s="203" t="s">
        <v>170</v>
      </c>
      <c r="B34" s="199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1"/>
      <c r="Q34" s="167"/>
      <c r="R34" s="167"/>
      <c r="S34" s="167"/>
      <c r="T34" s="167"/>
      <c r="U34" s="167"/>
    </row>
    <row r="35" spans="1:21" s="111" customFormat="1" ht="21">
      <c r="A35" s="16" t="s">
        <v>171</v>
      </c>
      <c r="B35" s="199">
        <v>50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1"/>
      <c r="Q35" s="167"/>
      <c r="R35" s="167"/>
      <c r="S35" s="167"/>
      <c r="T35" s="167"/>
      <c r="U35" s="167"/>
    </row>
    <row r="36" spans="1:21" s="111" customFormat="1" ht="21">
      <c r="A36" s="203" t="s">
        <v>169</v>
      </c>
      <c r="B36" s="199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1"/>
      <c r="Q36" s="167"/>
      <c r="R36" s="167"/>
      <c r="S36" s="167"/>
      <c r="T36" s="167"/>
      <c r="U36" s="167"/>
    </row>
    <row r="37" spans="1:21" s="111" customFormat="1" ht="21">
      <c r="A37" s="203" t="s">
        <v>172</v>
      </c>
      <c r="B37" s="199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1"/>
      <c r="Q37" s="167"/>
      <c r="R37" s="167"/>
      <c r="S37" s="167"/>
      <c r="T37" s="167"/>
      <c r="U37" s="167"/>
    </row>
    <row r="38" spans="1:21" s="111" customFormat="1" ht="21">
      <c r="A38" s="16" t="s">
        <v>173</v>
      </c>
      <c r="B38" s="199">
        <v>50</v>
      </c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1"/>
      <c r="Q38" s="167"/>
      <c r="R38" s="167"/>
      <c r="S38" s="167"/>
      <c r="T38" s="167"/>
      <c r="U38" s="167"/>
    </row>
    <row r="39" spans="1:21" s="111" customFormat="1" ht="21">
      <c r="A39" s="203" t="s">
        <v>174</v>
      </c>
      <c r="B39" s="199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1"/>
      <c r="Q39" s="167"/>
      <c r="R39" s="167"/>
      <c r="S39" s="167"/>
      <c r="T39" s="167"/>
      <c r="U39" s="167"/>
    </row>
    <row r="40" spans="1:21" s="111" customFormat="1" ht="21">
      <c r="A40" s="203" t="s">
        <v>175</v>
      </c>
      <c r="B40" s="199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1"/>
      <c r="Q40" s="167"/>
      <c r="R40" s="167"/>
      <c r="S40" s="167"/>
      <c r="T40" s="167"/>
      <c r="U40" s="167"/>
    </row>
    <row r="41" spans="1:21" s="111" customFormat="1" ht="21">
      <c r="A41" s="16" t="s">
        <v>176</v>
      </c>
      <c r="B41" s="199">
        <v>50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1"/>
      <c r="Q41" s="167"/>
      <c r="R41" s="167"/>
      <c r="S41" s="167"/>
      <c r="T41" s="167"/>
      <c r="U41" s="167"/>
    </row>
    <row r="42" spans="1:21" s="111" customFormat="1" ht="21">
      <c r="A42" s="203" t="s">
        <v>160</v>
      </c>
      <c r="B42" s="199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1"/>
      <c r="Q42" s="167"/>
      <c r="R42" s="167"/>
      <c r="S42" s="167"/>
      <c r="T42" s="167"/>
      <c r="U42" s="167"/>
    </row>
    <row r="43" spans="1:21" s="111" customFormat="1" ht="21">
      <c r="A43" s="203" t="s">
        <v>177</v>
      </c>
      <c r="B43" s="199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1"/>
      <c r="Q43" s="167"/>
      <c r="R43" s="167"/>
      <c r="S43" s="167"/>
      <c r="T43" s="167"/>
      <c r="U43" s="167"/>
    </row>
    <row r="44" spans="1:21" s="111" customFormat="1" ht="21">
      <c r="A44" s="16" t="s">
        <v>178</v>
      </c>
      <c r="B44" s="199">
        <v>50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1"/>
      <c r="Q44" s="167"/>
      <c r="R44" s="167"/>
      <c r="S44" s="167"/>
      <c r="T44" s="167"/>
      <c r="U44" s="167"/>
    </row>
    <row r="45" spans="1:21" s="111" customFormat="1" ht="21">
      <c r="A45" s="203" t="s">
        <v>179</v>
      </c>
      <c r="B45" s="199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1"/>
      <c r="Q45" s="167"/>
      <c r="R45" s="167"/>
      <c r="S45" s="167"/>
      <c r="T45" s="167"/>
      <c r="U45" s="167"/>
    </row>
    <row r="46" spans="1:21" s="111" customFormat="1" ht="21">
      <c r="A46" s="203" t="s">
        <v>155</v>
      </c>
      <c r="B46" s="199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1"/>
      <c r="Q46" s="167"/>
      <c r="R46" s="167"/>
      <c r="S46" s="167"/>
      <c r="T46" s="167"/>
      <c r="U46" s="167"/>
    </row>
    <row r="47" spans="1:21" s="111" customFormat="1" ht="21">
      <c r="A47" s="16" t="s">
        <v>180</v>
      </c>
      <c r="B47" s="199">
        <v>50</v>
      </c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1"/>
      <c r="Q47" s="167"/>
      <c r="R47" s="167"/>
      <c r="S47" s="167"/>
      <c r="T47" s="167"/>
      <c r="U47" s="167"/>
    </row>
    <row r="48" spans="1:21" s="111" customFormat="1" ht="21">
      <c r="A48" s="203" t="s">
        <v>181</v>
      </c>
      <c r="B48" s="199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1"/>
      <c r="Q48" s="167"/>
      <c r="R48" s="167"/>
      <c r="S48" s="167"/>
      <c r="T48" s="167"/>
      <c r="U48" s="167"/>
    </row>
    <row r="49" spans="1:21" s="111" customFormat="1" ht="21">
      <c r="A49" s="171" t="s">
        <v>170</v>
      </c>
      <c r="B49" s="199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1"/>
      <c r="Q49" s="167"/>
      <c r="R49" s="167"/>
      <c r="S49" s="167"/>
      <c r="T49" s="167"/>
      <c r="U49" s="167"/>
    </row>
    <row r="50" spans="1:21" s="111" customFormat="1" ht="21">
      <c r="A50" s="174" t="s">
        <v>182</v>
      </c>
      <c r="B50" s="199">
        <v>50</v>
      </c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1"/>
      <c r="Q50" s="167"/>
      <c r="R50" s="167"/>
      <c r="S50" s="167"/>
      <c r="T50" s="167"/>
      <c r="U50" s="167"/>
    </row>
    <row r="51" spans="1:21" s="111" customFormat="1" ht="21">
      <c r="A51" s="171" t="s">
        <v>181</v>
      </c>
      <c r="B51" s="199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1"/>
      <c r="Q51" s="167"/>
      <c r="R51" s="167"/>
      <c r="S51" s="167"/>
      <c r="T51" s="167"/>
      <c r="U51" s="167"/>
    </row>
    <row r="52" spans="1:21" s="111" customFormat="1" ht="21">
      <c r="A52" s="171" t="s">
        <v>172</v>
      </c>
      <c r="B52" s="199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1"/>
      <c r="Q52" s="167"/>
      <c r="R52" s="167"/>
      <c r="S52" s="167"/>
      <c r="T52" s="167"/>
      <c r="U52" s="167"/>
    </row>
    <row r="53" spans="1:21" s="111" customFormat="1" ht="21">
      <c r="A53" s="174" t="s">
        <v>183</v>
      </c>
      <c r="B53" s="199">
        <v>50</v>
      </c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1"/>
      <c r="Q53" s="167"/>
      <c r="R53" s="167"/>
      <c r="S53" s="167"/>
      <c r="T53" s="167"/>
      <c r="U53" s="167"/>
    </row>
    <row r="54" spans="1:21" s="111" customFormat="1" ht="21">
      <c r="A54" s="171" t="s">
        <v>154</v>
      </c>
      <c r="B54" s="199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1"/>
      <c r="Q54" s="167"/>
      <c r="R54" s="167"/>
      <c r="S54" s="167"/>
      <c r="T54" s="167"/>
      <c r="U54" s="167"/>
    </row>
    <row r="55" spans="1:21" s="111" customFormat="1" ht="21">
      <c r="A55" s="171" t="s">
        <v>184</v>
      </c>
      <c r="B55" s="199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1"/>
      <c r="Q55" s="167"/>
      <c r="R55" s="167"/>
      <c r="S55" s="167"/>
      <c r="T55" s="167"/>
      <c r="U55" s="167"/>
    </row>
    <row r="56" spans="1:21" s="111" customFormat="1" ht="21">
      <c r="A56" s="171"/>
      <c r="B56" s="199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1"/>
      <c r="Q56" s="167"/>
      <c r="R56" s="167"/>
      <c r="S56" s="167"/>
      <c r="T56" s="167"/>
      <c r="U56" s="167"/>
    </row>
    <row r="57" spans="1:21" s="111" customFormat="1" ht="21">
      <c r="A57" s="165" t="s">
        <v>34</v>
      </c>
      <c r="B57" s="199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1"/>
      <c r="Q57" s="167"/>
      <c r="R57" s="167"/>
      <c r="S57" s="167"/>
      <c r="T57" s="167"/>
      <c r="U57" s="167"/>
    </row>
    <row r="58" spans="1:21" s="111" customFormat="1" ht="21">
      <c r="A58" s="202" t="s">
        <v>150</v>
      </c>
      <c r="B58" s="199">
        <v>40</v>
      </c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1">
        <v>1</v>
      </c>
      <c r="Q58" s="167"/>
      <c r="R58" s="167"/>
      <c r="S58" s="167"/>
      <c r="T58" s="167"/>
      <c r="U58" s="167"/>
    </row>
    <row r="59" spans="1:21" s="111" customFormat="1" ht="21">
      <c r="A59" s="203" t="s">
        <v>185</v>
      </c>
      <c r="B59" s="199"/>
      <c r="C59" s="200"/>
      <c r="D59" s="200"/>
      <c r="E59" s="200"/>
      <c r="F59" s="200">
        <v>14</v>
      </c>
      <c r="G59" s="200">
        <v>15</v>
      </c>
      <c r="H59" s="200">
        <v>5</v>
      </c>
      <c r="I59" s="200">
        <v>6</v>
      </c>
      <c r="J59" s="204" t="s">
        <v>124</v>
      </c>
      <c r="K59" s="204" t="s">
        <v>124</v>
      </c>
      <c r="L59" s="204" t="s">
        <v>124</v>
      </c>
      <c r="M59" s="204" t="s">
        <v>124</v>
      </c>
      <c r="N59" s="200">
        <v>19</v>
      </c>
      <c r="O59" s="200">
        <v>21</v>
      </c>
      <c r="P59" s="201"/>
      <c r="Q59" s="167"/>
      <c r="R59" s="167"/>
      <c r="S59" s="167"/>
      <c r="T59" s="167"/>
      <c r="U59" s="167"/>
    </row>
    <row r="60" spans="1:21" s="111" customFormat="1" ht="21">
      <c r="A60" s="203" t="s">
        <v>186</v>
      </c>
      <c r="B60" s="199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1"/>
      <c r="Q60" s="167"/>
      <c r="R60" s="167"/>
      <c r="S60" s="167"/>
      <c r="T60" s="167"/>
      <c r="U60" s="167"/>
    </row>
    <row r="61" spans="1:21" s="111" customFormat="1" ht="21">
      <c r="A61" s="16" t="s">
        <v>153</v>
      </c>
      <c r="B61" s="199">
        <v>40</v>
      </c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1"/>
      <c r="Q61" s="167"/>
      <c r="R61" s="167"/>
      <c r="S61" s="167"/>
      <c r="T61" s="167"/>
      <c r="U61" s="167"/>
    </row>
    <row r="62" spans="1:21" s="111" customFormat="1" ht="21">
      <c r="A62" s="203" t="s">
        <v>187</v>
      </c>
      <c r="B62" s="199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1"/>
      <c r="Q62" s="167"/>
      <c r="R62" s="167"/>
      <c r="S62" s="167"/>
      <c r="T62" s="167"/>
      <c r="U62" s="167"/>
    </row>
    <row r="63" spans="1:21" s="111" customFormat="1" ht="21">
      <c r="A63" s="203" t="s">
        <v>186</v>
      </c>
      <c r="B63" s="199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1"/>
      <c r="Q63" s="167"/>
      <c r="R63" s="167"/>
      <c r="S63" s="167"/>
      <c r="T63" s="167"/>
      <c r="U63" s="167"/>
    </row>
    <row r="64" spans="1:21" s="111" customFormat="1" ht="21">
      <c r="A64" s="16" t="s">
        <v>156</v>
      </c>
      <c r="B64" s="199">
        <v>40</v>
      </c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1"/>
      <c r="Q64" s="167"/>
      <c r="R64" s="167"/>
      <c r="S64" s="167"/>
      <c r="T64" s="167"/>
      <c r="U64" s="167"/>
    </row>
    <row r="65" spans="1:21" s="111" customFormat="1" ht="21">
      <c r="A65" s="203" t="s">
        <v>188</v>
      </c>
      <c r="B65" s="199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1"/>
      <c r="Q65" s="167"/>
      <c r="R65" s="167"/>
      <c r="S65" s="167"/>
      <c r="T65" s="167"/>
      <c r="U65" s="167"/>
    </row>
    <row r="66" spans="1:21" s="111" customFormat="1" ht="21">
      <c r="A66" s="203" t="s">
        <v>189</v>
      </c>
      <c r="B66" s="199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1"/>
      <c r="Q66" s="167"/>
      <c r="R66" s="167"/>
      <c r="S66" s="167"/>
      <c r="T66" s="167"/>
      <c r="U66" s="167"/>
    </row>
    <row r="67" spans="1:21" s="111" customFormat="1" ht="21">
      <c r="A67" s="203" t="s">
        <v>190</v>
      </c>
      <c r="B67" s="199"/>
      <c r="C67" s="200"/>
      <c r="D67" s="200"/>
      <c r="E67" s="200"/>
      <c r="F67" s="200">
        <v>1</v>
      </c>
      <c r="G67" s="204" t="s">
        <v>124</v>
      </c>
      <c r="H67" s="200">
        <v>11</v>
      </c>
      <c r="I67" s="200">
        <v>20</v>
      </c>
      <c r="J67" s="204" t="s">
        <v>124</v>
      </c>
      <c r="K67" s="200">
        <v>3</v>
      </c>
      <c r="L67" s="204" t="s">
        <v>124</v>
      </c>
      <c r="M67" s="204" t="s">
        <v>124</v>
      </c>
      <c r="N67" s="200">
        <v>12</v>
      </c>
      <c r="O67" s="200">
        <v>23</v>
      </c>
      <c r="P67" s="201"/>
      <c r="Q67" s="167"/>
      <c r="R67" s="167"/>
      <c r="S67" s="167"/>
      <c r="T67" s="167"/>
      <c r="U67" s="167"/>
    </row>
    <row r="68" spans="1:21" s="111" customFormat="1" ht="21">
      <c r="A68" s="16" t="s">
        <v>159</v>
      </c>
      <c r="B68" s="199">
        <v>40</v>
      </c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1">
        <v>0.5</v>
      </c>
      <c r="Q68" s="167"/>
      <c r="R68" s="167"/>
      <c r="S68" s="167"/>
      <c r="T68" s="167"/>
      <c r="U68" s="167"/>
    </row>
    <row r="69" spans="1:21" s="111" customFormat="1" ht="21">
      <c r="A69" s="203" t="s">
        <v>191</v>
      </c>
      <c r="B69" s="199"/>
      <c r="C69" s="200">
        <v>10</v>
      </c>
      <c r="D69" s="200">
        <v>10</v>
      </c>
      <c r="E69" s="200">
        <v>20</v>
      </c>
      <c r="F69" s="204"/>
      <c r="G69" s="204"/>
      <c r="H69" s="200"/>
      <c r="I69" s="200"/>
      <c r="J69" s="204"/>
      <c r="K69" s="204"/>
      <c r="L69" s="204"/>
      <c r="M69" s="204"/>
      <c r="N69" s="200"/>
      <c r="O69" s="200"/>
      <c r="P69" s="201"/>
      <c r="Q69" s="167"/>
      <c r="R69" s="167"/>
      <c r="S69" s="167"/>
      <c r="T69" s="167"/>
      <c r="U69" s="167"/>
    </row>
    <row r="70" spans="1:21" s="111" customFormat="1" ht="21">
      <c r="A70" s="203" t="s">
        <v>186</v>
      </c>
      <c r="B70" s="199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1"/>
      <c r="Q70" s="167"/>
      <c r="R70" s="167"/>
      <c r="S70" s="167"/>
      <c r="T70" s="167"/>
      <c r="U70" s="167"/>
    </row>
    <row r="71" spans="1:21" s="111" customFormat="1" ht="21">
      <c r="A71" s="16" t="s">
        <v>162</v>
      </c>
      <c r="B71" s="199">
        <v>40</v>
      </c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1">
        <v>0.575</v>
      </c>
      <c r="Q71" s="167"/>
      <c r="R71" s="167"/>
      <c r="S71" s="167"/>
      <c r="T71" s="167"/>
      <c r="U71" s="167"/>
    </row>
    <row r="72" spans="1:21" s="111" customFormat="1" ht="21">
      <c r="A72" s="203" t="s">
        <v>192</v>
      </c>
      <c r="B72" s="199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1"/>
      <c r="Q72" s="167"/>
      <c r="R72" s="167"/>
      <c r="S72" s="167"/>
      <c r="T72" s="167"/>
      <c r="U72" s="167"/>
    </row>
    <row r="73" spans="1:21" s="111" customFormat="1" ht="21">
      <c r="A73" s="16" t="s">
        <v>193</v>
      </c>
      <c r="B73" s="199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1"/>
      <c r="Q73" s="167"/>
      <c r="R73" s="167"/>
      <c r="S73" s="167"/>
      <c r="T73" s="167"/>
      <c r="U73" s="167"/>
    </row>
    <row r="74" spans="1:21" s="111" customFormat="1" ht="21">
      <c r="A74" s="203" t="s">
        <v>190</v>
      </c>
      <c r="B74" s="199"/>
      <c r="C74" s="200"/>
      <c r="D74" s="200"/>
      <c r="E74" s="200"/>
      <c r="F74" s="200">
        <v>2</v>
      </c>
      <c r="G74" s="200">
        <v>2</v>
      </c>
      <c r="H74" s="200">
        <v>5</v>
      </c>
      <c r="I74" s="200">
        <v>7</v>
      </c>
      <c r="J74" s="204" t="s">
        <v>124</v>
      </c>
      <c r="K74" s="200">
        <v>7</v>
      </c>
      <c r="L74" s="204" t="s">
        <v>124</v>
      </c>
      <c r="M74" s="204" t="s">
        <v>124</v>
      </c>
      <c r="N74" s="200">
        <v>7</v>
      </c>
      <c r="O74" s="200">
        <v>16</v>
      </c>
      <c r="P74" s="201"/>
      <c r="Q74" s="167"/>
      <c r="R74" s="167"/>
      <c r="S74" s="167"/>
      <c r="T74" s="167"/>
      <c r="U74" s="167"/>
    </row>
    <row r="75" spans="1:21" s="111" customFormat="1" ht="21">
      <c r="A75" s="16" t="s">
        <v>165</v>
      </c>
      <c r="B75" s="199">
        <v>40</v>
      </c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1">
        <v>0.5</v>
      </c>
      <c r="Q75" s="167"/>
      <c r="R75" s="167"/>
      <c r="S75" s="167"/>
      <c r="T75" s="167"/>
      <c r="U75" s="167"/>
    </row>
    <row r="76" spans="1:21" s="111" customFormat="1" ht="21">
      <c r="A76" s="16" t="s">
        <v>194</v>
      </c>
      <c r="B76" s="199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1"/>
      <c r="Q76" s="167"/>
      <c r="R76" s="167"/>
      <c r="S76" s="167"/>
      <c r="T76" s="167"/>
      <c r="U76" s="167"/>
    </row>
    <row r="77" spans="1:21" s="111" customFormat="1" ht="21">
      <c r="A77" s="16" t="s">
        <v>195</v>
      </c>
      <c r="B77" s="199"/>
      <c r="C77" s="200">
        <v>11</v>
      </c>
      <c r="D77" s="200">
        <v>6</v>
      </c>
      <c r="E77" s="200">
        <v>17</v>
      </c>
      <c r="F77" s="204"/>
      <c r="G77" s="204"/>
      <c r="H77" s="200"/>
      <c r="I77" s="200"/>
      <c r="J77" s="204"/>
      <c r="K77" s="204"/>
      <c r="L77" s="204"/>
      <c r="M77" s="204"/>
      <c r="N77" s="200"/>
      <c r="O77" s="200"/>
      <c r="P77" s="201"/>
      <c r="Q77" s="167"/>
      <c r="R77" s="167"/>
      <c r="S77" s="167"/>
      <c r="T77" s="167"/>
      <c r="U77" s="167"/>
    </row>
    <row r="78" spans="1:21" s="111" customFormat="1" ht="21">
      <c r="A78" s="16" t="s">
        <v>196</v>
      </c>
      <c r="B78" s="199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1"/>
      <c r="Q78" s="167"/>
      <c r="R78" s="167"/>
      <c r="S78" s="167"/>
      <c r="T78" s="167"/>
      <c r="U78" s="167"/>
    </row>
    <row r="79" spans="1:21" s="111" customFormat="1" ht="21">
      <c r="A79" s="16" t="s">
        <v>168</v>
      </c>
      <c r="B79" s="199">
        <v>40</v>
      </c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1"/>
      <c r="Q79" s="167"/>
      <c r="R79" s="167"/>
      <c r="S79" s="167"/>
      <c r="T79" s="167"/>
      <c r="U79" s="167"/>
    </row>
    <row r="80" spans="1:21" s="111" customFormat="1" ht="21">
      <c r="A80" s="203" t="s">
        <v>197</v>
      </c>
      <c r="B80" s="199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1"/>
      <c r="Q80" s="167"/>
      <c r="R80" s="167"/>
      <c r="S80" s="167"/>
      <c r="T80" s="167"/>
      <c r="U80" s="167"/>
    </row>
    <row r="81" spans="1:21" s="111" customFormat="1" ht="21">
      <c r="A81" s="203" t="s">
        <v>186</v>
      </c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1"/>
      <c r="Q81" s="167"/>
      <c r="R81" s="167"/>
      <c r="S81" s="167"/>
      <c r="T81" s="167"/>
      <c r="U81" s="167"/>
    </row>
    <row r="82" spans="1:21" s="111" customFormat="1" ht="21">
      <c r="A82" s="203" t="s">
        <v>198</v>
      </c>
      <c r="B82" s="199"/>
      <c r="C82" s="200"/>
      <c r="D82" s="200"/>
      <c r="E82" s="200"/>
      <c r="F82" s="200">
        <v>53</v>
      </c>
      <c r="G82" s="200">
        <v>68</v>
      </c>
      <c r="H82" s="200">
        <v>32</v>
      </c>
      <c r="I82" s="200">
        <v>47</v>
      </c>
      <c r="J82" s="204" t="s">
        <v>124</v>
      </c>
      <c r="K82" s="204" t="s">
        <v>124</v>
      </c>
      <c r="L82" s="204" t="s">
        <v>124</v>
      </c>
      <c r="M82" s="204" t="s">
        <v>124</v>
      </c>
      <c r="N82" s="200">
        <v>85</v>
      </c>
      <c r="O82" s="200">
        <v>115</v>
      </c>
      <c r="P82" s="201"/>
      <c r="Q82" s="167"/>
      <c r="R82" s="167"/>
      <c r="S82" s="167"/>
      <c r="T82" s="167"/>
      <c r="U82" s="167"/>
    </row>
    <row r="83" spans="1:21" s="111" customFormat="1" ht="21">
      <c r="A83" s="203" t="s">
        <v>199</v>
      </c>
      <c r="B83" s="199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1"/>
      <c r="Q83" s="167"/>
      <c r="R83" s="167"/>
      <c r="S83" s="167"/>
      <c r="T83" s="167"/>
      <c r="U83" s="167"/>
    </row>
    <row r="84" spans="1:21" s="111" customFormat="1" ht="21">
      <c r="A84" s="16" t="s">
        <v>171</v>
      </c>
      <c r="B84" s="199">
        <v>40</v>
      </c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1">
        <v>0.125</v>
      </c>
      <c r="Q84" s="167"/>
      <c r="R84" s="167"/>
      <c r="S84" s="167"/>
      <c r="T84" s="167"/>
      <c r="U84" s="167"/>
    </row>
    <row r="85" spans="1:21" s="111" customFormat="1" ht="21">
      <c r="A85" s="203" t="s">
        <v>200</v>
      </c>
      <c r="B85" s="199"/>
      <c r="C85" s="200">
        <v>5</v>
      </c>
      <c r="D85" s="204" t="s">
        <v>124</v>
      </c>
      <c r="E85" s="200">
        <v>5</v>
      </c>
      <c r="F85" s="204"/>
      <c r="G85" s="204"/>
      <c r="H85" s="200"/>
      <c r="I85" s="204"/>
      <c r="J85" s="204"/>
      <c r="K85" s="204"/>
      <c r="L85" s="204"/>
      <c r="M85" s="204"/>
      <c r="N85" s="200"/>
      <c r="O85" s="204"/>
      <c r="P85" s="201"/>
      <c r="Q85" s="167"/>
      <c r="R85" s="167"/>
      <c r="S85" s="167"/>
      <c r="T85" s="167"/>
      <c r="U85" s="167"/>
    </row>
    <row r="86" spans="1:21" s="111" customFormat="1" ht="21">
      <c r="A86" s="203" t="s">
        <v>201</v>
      </c>
      <c r="B86" s="199"/>
      <c r="C86" s="200">
        <v>280</v>
      </c>
      <c r="D86" s="200">
        <v>233</v>
      </c>
      <c r="E86" s="200">
        <v>509</v>
      </c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1"/>
      <c r="Q86" s="167"/>
      <c r="R86" s="167"/>
      <c r="S86" s="167"/>
      <c r="T86" s="167"/>
      <c r="U86" s="167"/>
    </row>
    <row r="87" spans="1:21" s="111" customFormat="1" ht="21">
      <c r="A87" s="203" t="s">
        <v>202</v>
      </c>
      <c r="B87" s="199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1"/>
      <c r="Q87" s="167"/>
      <c r="R87" s="167"/>
      <c r="S87" s="167"/>
      <c r="T87" s="167"/>
      <c r="U87" s="167"/>
    </row>
    <row r="88" spans="1:21" s="111" customFormat="1" ht="21">
      <c r="A88" s="203" t="s">
        <v>203</v>
      </c>
      <c r="B88" s="199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1"/>
      <c r="Q88" s="167"/>
      <c r="R88" s="167"/>
      <c r="S88" s="167"/>
      <c r="T88" s="167"/>
      <c r="U88" s="167"/>
    </row>
    <row r="89" spans="1:21" s="111" customFormat="1" ht="21">
      <c r="A89" s="203" t="s">
        <v>204</v>
      </c>
      <c r="B89" s="199"/>
      <c r="C89" s="200"/>
      <c r="D89" s="200"/>
      <c r="E89" s="200"/>
      <c r="F89" s="200">
        <v>95</v>
      </c>
      <c r="G89" s="200">
        <v>115</v>
      </c>
      <c r="H89" s="204" t="s">
        <v>124</v>
      </c>
      <c r="I89" s="204" t="s">
        <v>124</v>
      </c>
      <c r="J89" s="204" t="s">
        <v>124</v>
      </c>
      <c r="K89" s="204" t="s">
        <v>124</v>
      </c>
      <c r="L89" s="204" t="s">
        <v>124</v>
      </c>
      <c r="M89" s="204" t="s">
        <v>124</v>
      </c>
      <c r="N89" s="200">
        <v>95</v>
      </c>
      <c r="O89" s="200">
        <v>115</v>
      </c>
      <c r="P89" s="201"/>
      <c r="Q89" s="167"/>
      <c r="R89" s="167"/>
      <c r="S89" s="167"/>
      <c r="T89" s="167"/>
      <c r="U89" s="167"/>
    </row>
    <row r="90" spans="1:21" s="111" customFormat="1" ht="21">
      <c r="A90" s="16" t="s">
        <v>173</v>
      </c>
      <c r="B90" s="199">
        <v>40</v>
      </c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1"/>
      <c r="Q90" s="167"/>
      <c r="R90" s="167"/>
      <c r="S90" s="167"/>
      <c r="T90" s="167"/>
      <c r="U90" s="167"/>
    </row>
    <row r="91" spans="1:21" s="111" customFormat="1" ht="21">
      <c r="A91" s="203" t="s">
        <v>205</v>
      </c>
      <c r="B91" s="199"/>
      <c r="C91" s="200"/>
      <c r="D91" s="200"/>
      <c r="E91" s="200"/>
      <c r="F91" s="200">
        <v>81</v>
      </c>
      <c r="G91" s="200">
        <v>55</v>
      </c>
      <c r="H91" s="200">
        <v>10</v>
      </c>
      <c r="I91" s="200">
        <v>6</v>
      </c>
      <c r="J91" s="204" t="s">
        <v>124</v>
      </c>
      <c r="K91" s="204" t="s">
        <v>124</v>
      </c>
      <c r="L91" s="204" t="s">
        <v>124</v>
      </c>
      <c r="M91" s="204" t="s">
        <v>124</v>
      </c>
      <c r="N91" s="200">
        <v>91</v>
      </c>
      <c r="O91" s="200">
        <v>61</v>
      </c>
      <c r="P91" s="201" t="s">
        <v>206</v>
      </c>
      <c r="Q91" s="167"/>
      <c r="R91" s="167"/>
      <c r="S91" s="167"/>
      <c r="T91" s="167"/>
      <c r="U91" s="167"/>
    </row>
    <row r="92" spans="1:21" s="111" customFormat="1" ht="21">
      <c r="A92" s="203" t="s">
        <v>186</v>
      </c>
      <c r="B92" s="199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1"/>
      <c r="Q92" s="167"/>
      <c r="R92" s="167"/>
      <c r="S92" s="167"/>
      <c r="T92" s="167"/>
      <c r="U92" s="167"/>
    </row>
    <row r="93" spans="1:21" s="111" customFormat="1" ht="21">
      <c r="A93" s="16" t="s">
        <v>176</v>
      </c>
      <c r="B93" s="199">
        <v>40</v>
      </c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1">
        <v>0.075</v>
      </c>
      <c r="Q93" s="167"/>
      <c r="R93" s="167"/>
      <c r="S93" s="167"/>
      <c r="T93" s="167"/>
      <c r="U93" s="167"/>
    </row>
    <row r="94" spans="1:21" s="111" customFormat="1" ht="21">
      <c r="A94" s="203" t="s">
        <v>207</v>
      </c>
      <c r="B94" s="199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1"/>
      <c r="Q94" s="167"/>
      <c r="R94" s="167"/>
      <c r="S94" s="167"/>
      <c r="T94" s="167"/>
      <c r="U94" s="167"/>
    </row>
    <row r="95" spans="1:21" s="111" customFormat="1" ht="21">
      <c r="A95" s="203" t="s">
        <v>208</v>
      </c>
      <c r="B95" s="199"/>
      <c r="C95" s="200"/>
      <c r="D95" s="200"/>
      <c r="E95" s="200"/>
      <c r="F95" s="204"/>
      <c r="G95" s="204"/>
      <c r="H95" s="200"/>
      <c r="I95" s="200"/>
      <c r="J95" s="204"/>
      <c r="K95" s="204"/>
      <c r="L95" s="204"/>
      <c r="M95" s="204"/>
      <c r="N95" s="200"/>
      <c r="O95" s="200"/>
      <c r="P95" s="201"/>
      <c r="Q95" s="167"/>
      <c r="R95" s="167"/>
      <c r="S95" s="167"/>
      <c r="T95" s="167"/>
      <c r="U95" s="167"/>
    </row>
    <row r="96" spans="1:21" s="111" customFormat="1" ht="21">
      <c r="A96" s="203" t="s">
        <v>198</v>
      </c>
      <c r="B96" s="199"/>
      <c r="C96" s="200">
        <v>25</v>
      </c>
      <c r="D96" s="200">
        <v>75</v>
      </c>
      <c r="E96" s="200">
        <v>100</v>
      </c>
      <c r="F96" s="200">
        <v>24</v>
      </c>
      <c r="G96" s="200">
        <v>73</v>
      </c>
      <c r="H96" s="200">
        <v>1</v>
      </c>
      <c r="I96" s="200">
        <v>2</v>
      </c>
      <c r="J96" s="204" t="s">
        <v>124</v>
      </c>
      <c r="K96" s="204" t="s">
        <v>124</v>
      </c>
      <c r="L96" s="204" t="s">
        <v>124</v>
      </c>
      <c r="M96" s="204" t="s">
        <v>124</v>
      </c>
      <c r="N96" s="200">
        <v>26</v>
      </c>
      <c r="O96" s="200">
        <v>77</v>
      </c>
      <c r="P96" s="201"/>
      <c r="Q96" s="167"/>
      <c r="R96" s="167"/>
      <c r="S96" s="167"/>
      <c r="T96" s="167"/>
      <c r="U96" s="167"/>
    </row>
    <row r="97" spans="1:21" s="111" customFormat="1" ht="21">
      <c r="A97" s="203" t="s">
        <v>209</v>
      </c>
      <c r="B97" s="199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1"/>
      <c r="Q97" s="167"/>
      <c r="R97" s="167"/>
      <c r="S97" s="167"/>
      <c r="T97" s="167"/>
      <c r="U97" s="167"/>
    </row>
    <row r="98" spans="1:21" s="111" customFormat="1" ht="21">
      <c r="A98" s="16" t="s">
        <v>178</v>
      </c>
      <c r="B98" s="199">
        <v>40</v>
      </c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1"/>
      <c r="Q98" s="167"/>
      <c r="R98" s="167"/>
      <c r="S98" s="167"/>
      <c r="T98" s="167"/>
      <c r="U98" s="167"/>
    </row>
    <row r="99" spans="1:21" s="111" customFormat="1" ht="21">
      <c r="A99" s="203" t="s">
        <v>187</v>
      </c>
      <c r="B99" s="199"/>
      <c r="C99" s="200">
        <v>1</v>
      </c>
      <c r="D99" s="200">
        <v>9</v>
      </c>
      <c r="E99" s="200">
        <v>10</v>
      </c>
      <c r="F99" s="200"/>
      <c r="G99" s="200"/>
      <c r="H99" s="204"/>
      <c r="I99" s="200"/>
      <c r="J99" s="204"/>
      <c r="K99" s="200"/>
      <c r="L99" s="204"/>
      <c r="M99" s="204"/>
      <c r="N99" s="200"/>
      <c r="O99" s="200"/>
      <c r="P99" s="201"/>
      <c r="Q99" s="167"/>
      <c r="R99" s="167"/>
      <c r="S99" s="167"/>
      <c r="T99" s="167"/>
      <c r="U99" s="167"/>
    </row>
    <row r="100" spans="1:21" s="111" customFormat="1" ht="21">
      <c r="A100" s="203" t="s">
        <v>210</v>
      </c>
      <c r="B100" s="199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1"/>
      <c r="Q100" s="167"/>
      <c r="R100" s="167"/>
      <c r="S100" s="167"/>
      <c r="T100" s="167"/>
      <c r="U100" s="167"/>
    </row>
    <row r="101" spans="1:21" s="111" customFormat="1" ht="21">
      <c r="A101" s="203" t="s">
        <v>202</v>
      </c>
      <c r="B101" s="199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1"/>
      <c r="Q101" s="167"/>
      <c r="R101" s="167"/>
      <c r="S101" s="167"/>
      <c r="T101" s="167"/>
      <c r="U101" s="167"/>
    </row>
    <row r="102" spans="1:21" s="111" customFormat="1" ht="21">
      <c r="A102" s="203" t="s">
        <v>211</v>
      </c>
      <c r="B102" s="199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1"/>
      <c r="Q102" s="167"/>
      <c r="R102" s="167"/>
      <c r="S102" s="167"/>
      <c r="T102" s="167"/>
      <c r="U102" s="167"/>
    </row>
    <row r="103" spans="1:21" s="111" customFormat="1" ht="21">
      <c r="A103" s="16" t="s">
        <v>180</v>
      </c>
      <c r="B103" s="199">
        <v>40</v>
      </c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1">
        <v>0.5</v>
      </c>
      <c r="Q103" s="167"/>
      <c r="R103" s="167"/>
      <c r="S103" s="167"/>
      <c r="T103" s="167"/>
      <c r="U103" s="167"/>
    </row>
    <row r="104" spans="1:21" s="111" customFormat="1" ht="21">
      <c r="A104" s="203" t="s">
        <v>212</v>
      </c>
      <c r="B104" s="199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1"/>
      <c r="Q104" s="167"/>
      <c r="R104" s="167"/>
      <c r="S104" s="167"/>
      <c r="T104" s="167"/>
      <c r="U104" s="167"/>
    </row>
    <row r="105" spans="1:21" s="111" customFormat="1" ht="21">
      <c r="A105" s="171" t="s">
        <v>208</v>
      </c>
      <c r="B105" s="199"/>
      <c r="C105" s="200">
        <v>8</v>
      </c>
      <c r="D105" s="200">
        <v>12</v>
      </c>
      <c r="E105" s="200">
        <v>20</v>
      </c>
      <c r="F105" s="204"/>
      <c r="G105" s="204"/>
      <c r="H105" s="200"/>
      <c r="I105" s="200"/>
      <c r="J105" s="204"/>
      <c r="K105" s="204"/>
      <c r="L105" s="204"/>
      <c r="M105" s="204"/>
      <c r="N105" s="200"/>
      <c r="O105" s="200"/>
      <c r="P105" s="201"/>
      <c r="Q105" s="167"/>
      <c r="R105" s="167"/>
      <c r="S105" s="167"/>
      <c r="T105" s="167"/>
      <c r="U105" s="167"/>
    </row>
    <row r="106" spans="1:21" s="111" customFormat="1" ht="21">
      <c r="A106" s="174" t="s">
        <v>182</v>
      </c>
      <c r="B106" s="199">
        <v>40</v>
      </c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1"/>
      <c r="Q106" s="167"/>
      <c r="R106" s="167"/>
      <c r="S106" s="167"/>
      <c r="T106" s="167"/>
      <c r="U106" s="167"/>
    </row>
    <row r="107" spans="1:21" s="111" customFormat="1" ht="21">
      <c r="A107" s="171" t="s">
        <v>213</v>
      </c>
      <c r="B107" s="199"/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1"/>
      <c r="Q107" s="167"/>
      <c r="R107" s="167"/>
      <c r="S107" s="167"/>
      <c r="T107" s="167"/>
      <c r="U107" s="167"/>
    </row>
    <row r="108" spans="1:21" s="111" customFormat="1" ht="21">
      <c r="A108" s="171" t="s">
        <v>208</v>
      </c>
      <c r="B108" s="199"/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1"/>
      <c r="Q108" s="167"/>
      <c r="R108" s="167"/>
      <c r="S108" s="167"/>
      <c r="T108" s="167"/>
      <c r="U108" s="167"/>
    </row>
    <row r="109" spans="1:21" s="111" customFormat="1" ht="21">
      <c r="A109" s="171" t="s">
        <v>202</v>
      </c>
      <c r="B109" s="199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1"/>
      <c r="Q109" s="167"/>
      <c r="R109" s="167"/>
      <c r="S109" s="167"/>
      <c r="T109" s="167"/>
      <c r="U109" s="167"/>
    </row>
    <row r="110" spans="1:21" s="111" customFormat="1" ht="21">
      <c r="A110" s="171" t="s">
        <v>214</v>
      </c>
      <c r="B110" s="199"/>
      <c r="C110" s="200"/>
      <c r="D110" s="200"/>
      <c r="E110" s="200"/>
      <c r="F110" s="200">
        <v>85</v>
      </c>
      <c r="G110" s="200">
        <v>132</v>
      </c>
      <c r="H110" s="200">
        <v>5</v>
      </c>
      <c r="I110" s="200">
        <v>5</v>
      </c>
      <c r="J110" s="204" t="s">
        <v>124</v>
      </c>
      <c r="K110" s="200">
        <v>5</v>
      </c>
      <c r="L110" s="204" t="s">
        <v>124</v>
      </c>
      <c r="M110" s="204" t="s">
        <v>124</v>
      </c>
      <c r="N110" s="200">
        <v>90</v>
      </c>
      <c r="O110" s="200">
        <v>142</v>
      </c>
      <c r="P110" s="201"/>
      <c r="Q110" s="170">
        <v>1500</v>
      </c>
      <c r="R110" s="170">
        <v>1500</v>
      </c>
      <c r="S110" s="170">
        <v>1500</v>
      </c>
      <c r="T110" s="167"/>
      <c r="U110" s="167"/>
    </row>
    <row r="111" spans="1:21" s="111" customFormat="1" ht="21">
      <c r="A111" s="174" t="s">
        <v>183</v>
      </c>
      <c r="B111" s="199">
        <v>40</v>
      </c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1"/>
      <c r="Q111" s="167"/>
      <c r="R111" s="167"/>
      <c r="S111" s="167"/>
      <c r="T111" s="167"/>
      <c r="U111" s="167"/>
    </row>
    <row r="112" spans="1:21" s="111" customFormat="1" ht="21">
      <c r="A112" s="171" t="s">
        <v>215</v>
      </c>
      <c r="B112" s="199"/>
      <c r="C112" s="200">
        <v>5</v>
      </c>
      <c r="D112" s="200">
        <v>5</v>
      </c>
      <c r="E112" s="200">
        <v>10</v>
      </c>
      <c r="F112" s="204"/>
      <c r="G112" s="204"/>
      <c r="H112" s="200"/>
      <c r="I112" s="200"/>
      <c r="J112" s="204"/>
      <c r="K112" s="204"/>
      <c r="L112" s="204"/>
      <c r="M112" s="204"/>
      <c r="N112" s="200"/>
      <c r="O112" s="200"/>
      <c r="P112" s="201"/>
      <c r="Q112" s="167"/>
      <c r="R112" s="167"/>
      <c r="S112" s="167"/>
      <c r="T112" s="167"/>
      <c r="U112" s="167"/>
    </row>
    <row r="113" spans="1:21" s="111" customFormat="1" ht="21">
      <c r="A113" s="171" t="s">
        <v>216</v>
      </c>
      <c r="B113" s="199"/>
      <c r="C113" s="200"/>
      <c r="D113" s="200"/>
      <c r="E113" s="200"/>
      <c r="F113" s="200">
        <v>18</v>
      </c>
      <c r="G113" s="200">
        <v>25</v>
      </c>
      <c r="H113" s="200">
        <v>10</v>
      </c>
      <c r="I113" s="200">
        <v>15</v>
      </c>
      <c r="J113" s="204" t="s">
        <v>124</v>
      </c>
      <c r="K113" s="204" t="s">
        <v>124</v>
      </c>
      <c r="L113" s="204" t="s">
        <v>124</v>
      </c>
      <c r="M113" s="204" t="s">
        <v>124</v>
      </c>
      <c r="N113" s="200">
        <v>28</v>
      </c>
      <c r="O113" s="200">
        <v>40</v>
      </c>
      <c r="P113" s="201" t="s">
        <v>206</v>
      </c>
      <c r="Q113" s="167"/>
      <c r="R113" s="167"/>
      <c r="S113" s="167"/>
      <c r="T113" s="167"/>
      <c r="U113" s="167"/>
    </row>
    <row r="114" spans="1:21" s="111" customFormat="1" ht="21">
      <c r="A114" s="165" t="s">
        <v>217</v>
      </c>
      <c r="B114" s="199"/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1"/>
      <c r="Q114" s="167"/>
      <c r="R114" s="167"/>
      <c r="S114" s="167"/>
      <c r="T114" s="167"/>
      <c r="U114" s="167"/>
    </row>
    <row r="115" spans="1:21" s="111" customFormat="1" ht="21">
      <c r="A115" s="165"/>
      <c r="B115" s="199"/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1"/>
      <c r="Q115" s="167"/>
      <c r="R115" s="167"/>
      <c r="S115" s="167"/>
      <c r="T115" s="167"/>
      <c r="U115" s="167"/>
    </row>
    <row r="116" spans="1:21" s="111" customFormat="1" ht="21">
      <c r="A116" s="165" t="s">
        <v>37</v>
      </c>
      <c r="B116" s="199"/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1"/>
      <c r="Q116" s="167"/>
      <c r="R116" s="167"/>
      <c r="S116" s="167"/>
      <c r="T116" s="167"/>
      <c r="U116" s="167"/>
    </row>
    <row r="117" spans="1:21" s="111" customFormat="1" ht="21">
      <c r="A117" s="202" t="s">
        <v>150</v>
      </c>
      <c r="B117" s="199">
        <v>60</v>
      </c>
      <c r="C117" s="200">
        <v>6</v>
      </c>
      <c r="D117" s="200">
        <v>10</v>
      </c>
      <c r="E117" s="200">
        <v>16</v>
      </c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1">
        <v>0.2667</v>
      </c>
      <c r="Q117" s="167"/>
      <c r="R117" s="167"/>
      <c r="S117" s="167"/>
      <c r="T117" s="167"/>
      <c r="U117" s="167"/>
    </row>
    <row r="118" spans="1:21" s="111" customFormat="1" ht="21">
      <c r="A118" s="203" t="s">
        <v>218</v>
      </c>
      <c r="B118" s="199"/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1"/>
      <c r="Q118" s="167"/>
      <c r="R118" s="167"/>
      <c r="S118" s="167"/>
      <c r="T118" s="167"/>
      <c r="U118" s="167"/>
    </row>
    <row r="119" spans="1:21" s="111" customFormat="1" ht="21">
      <c r="A119" s="203" t="s">
        <v>219</v>
      </c>
      <c r="B119" s="199"/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1"/>
      <c r="Q119" s="167"/>
      <c r="R119" s="167"/>
      <c r="S119" s="167"/>
      <c r="T119" s="167"/>
      <c r="U119" s="167"/>
    </row>
    <row r="120" spans="1:21" s="111" customFormat="1" ht="21">
      <c r="A120" s="16" t="s">
        <v>153</v>
      </c>
      <c r="B120" s="199">
        <v>60</v>
      </c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1"/>
      <c r="Q120" s="167"/>
      <c r="R120" s="167"/>
      <c r="S120" s="167"/>
      <c r="T120" s="167"/>
      <c r="U120" s="167"/>
    </row>
    <row r="121" spans="1:21" s="111" customFormat="1" ht="21">
      <c r="A121" s="203" t="s">
        <v>179</v>
      </c>
      <c r="B121" s="199"/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1"/>
      <c r="Q121" s="167"/>
      <c r="R121" s="167"/>
      <c r="S121" s="167"/>
      <c r="T121" s="167"/>
      <c r="U121" s="167"/>
    </row>
    <row r="122" spans="1:21" s="111" customFormat="1" ht="21">
      <c r="A122" s="203" t="s">
        <v>220</v>
      </c>
      <c r="B122" s="199"/>
      <c r="C122" s="200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1"/>
      <c r="Q122" s="167"/>
      <c r="R122" s="167"/>
      <c r="S122" s="167"/>
      <c r="T122" s="167"/>
      <c r="U122" s="167"/>
    </row>
    <row r="123" spans="1:21" s="111" customFormat="1" ht="21">
      <c r="A123" s="203" t="s">
        <v>221</v>
      </c>
      <c r="B123" s="199"/>
      <c r="C123" s="200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1"/>
      <c r="Q123" s="167"/>
      <c r="R123" s="167"/>
      <c r="S123" s="167"/>
      <c r="T123" s="167"/>
      <c r="U123" s="167"/>
    </row>
    <row r="124" spans="1:21" s="111" customFormat="1" ht="21">
      <c r="A124" s="16" t="s">
        <v>156</v>
      </c>
      <c r="B124" s="199">
        <v>60</v>
      </c>
      <c r="C124" s="200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5">
        <v>0.65</v>
      </c>
      <c r="Q124" s="167"/>
      <c r="R124" s="167"/>
      <c r="S124" s="167"/>
      <c r="T124" s="167"/>
      <c r="U124" s="167"/>
    </row>
    <row r="125" spans="1:21" s="111" customFormat="1" ht="21">
      <c r="A125" s="203" t="s">
        <v>218</v>
      </c>
      <c r="B125" s="199"/>
      <c r="C125" s="200"/>
      <c r="D125" s="200"/>
      <c r="E125" s="200"/>
      <c r="F125" s="204"/>
      <c r="G125" s="200"/>
      <c r="H125" s="200"/>
      <c r="I125" s="200"/>
      <c r="J125" s="204"/>
      <c r="K125" s="204"/>
      <c r="L125" s="204"/>
      <c r="M125" s="204"/>
      <c r="N125" s="200"/>
      <c r="O125" s="200"/>
      <c r="P125" s="201"/>
      <c r="Q125" s="167"/>
      <c r="R125" s="167"/>
      <c r="S125" s="167"/>
      <c r="T125" s="167"/>
      <c r="U125" s="167"/>
    </row>
    <row r="126" spans="1:21" s="111" customFormat="1" ht="21">
      <c r="A126" s="203" t="s">
        <v>222</v>
      </c>
      <c r="B126" s="199"/>
      <c r="C126" s="200"/>
      <c r="D126" s="200"/>
      <c r="E126" s="200"/>
      <c r="F126" s="204"/>
      <c r="G126" s="204"/>
      <c r="H126" s="200"/>
      <c r="I126" s="200"/>
      <c r="J126" s="204"/>
      <c r="K126" s="200"/>
      <c r="L126" s="204"/>
      <c r="M126" s="204"/>
      <c r="N126" s="200"/>
      <c r="O126" s="200"/>
      <c r="P126" s="201"/>
      <c r="Q126" s="167"/>
      <c r="R126" s="167"/>
      <c r="S126" s="167"/>
      <c r="T126" s="167"/>
      <c r="U126" s="167"/>
    </row>
    <row r="127" spans="1:21" s="111" customFormat="1" ht="21">
      <c r="A127" s="203" t="s">
        <v>223</v>
      </c>
      <c r="B127" s="199"/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1"/>
      <c r="Q127" s="167"/>
      <c r="R127" s="167"/>
      <c r="S127" s="167"/>
      <c r="T127" s="167"/>
      <c r="U127" s="167"/>
    </row>
    <row r="128" spans="1:21" s="111" customFormat="1" ht="21">
      <c r="A128" s="203" t="s">
        <v>224</v>
      </c>
      <c r="B128" s="199"/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1"/>
      <c r="Q128" s="167"/>
      <c r="R128" s="167"/>
      <c r="S128" s="167"/>
      <c r="T128" s="167"/>
      <c r="U128" s="167"/>
    </row>
    <row r="129" spans="1:21" s="111" customFormat="1" ht="21">
      <c r="A129" s="203" t="s">
        <v>225</v>
      </c>
      <c r="B129" s="199"/>
      <c r="C129" s="200"/>
      <c r="D129" s="200"/>
      <c r="E129" s="200"/>
      <c r="F129" s="204"/>
      <c r="G129" s="204"/>
      <c r="H129" s="204"/>
      <c r="I129" s="204"/>
      <c r="J129" s="204"/>
      <c r="K129" s="204"/>
      <c r="L129" s="204"/>
      <c r="M129" s="204"/>
      <c r="N129" s="204"/>
      <c r="O129" s="200"/>
      <c r="P129" s="201"/>
      <c r="Q129" s="167"/>
      <c r="R129" s="167"/>
      <c r="S129" s="167"/>
      <c r="T129" s="167"/>
      <c r="U129" s="167"/>
    </row>
    <row r="130" spans="1:21" s="111" customFormat="1" ht="21">
      <c r="A130" s="16" t="s">
        <v>159</v>
      </c>
      <c r="B130" s="199">
        <v>60</v>
      </c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1">
        <v>1</v>
      </c>
      <c r="Q130" s="167"/>
      <c r="R130" s="167"/>
      <c r="S130" s="167"/>
      <c r="T130" s="167"/>
      <c r="U130" s="167"/>
    </row>
    <row r="131" spans="1:21" s="111" customFormat="1" ht="21">
      <c r="A131" s="203" t="s">
        <v>226</v>
      </c>
      <c r="B131" s="199"/>
      <c r="C131" s="200">
        <v>5</v>
      </c>
      <c r="D131" s="200">
        <v>25</v>
      </c>
      <c r="E131" s="200">
        <v>30</v>
      </c>
      <c r="F131" s="204"/>
      <c r="G131" s="204"/>
      <c r="H131" s="204"/>
      <c r="I131" s="204"/>
      <c r="J131" s="204"/>
      <c r="K131" s="204"/>
      <c r="L131" s="204"/>
      <c r="M131" s="204"/>
      <c r="N131" s="200"/>
      <c r="O131" s="200"/>
      <c r="P131" s="201"/>
      <c r="Q131" s="167"/>
      <c r="R131" s="167"/>
      <c r="S131" s="167"/>
      <c r="T131" s="167"/>
      <c r="U131" s="167"/>
    </row>
    <row r="132" spans="1:21" s="111" customFormat="1" ht="21">
      <c r="A132" s="203" t="s">
        <v>227</v>
      </c>
      <c r="B132" s="199"/>
      <c r="C132" s="200">
        <v>7</v>
      </c>
      <c r="D132" s="200">
        <v>23</v>
      </c>
      <c r="E132" s="200">
        <v>30</v>
      </c>
      <c r="F132" s="204"/>
      <c r="G132" s="204"/>
      <c r="H132" s="204"/>
      <c r="I132" s="204"/>
      <c r="J132" s="204"/>
      <c r="K132" s="204"/>
      <c r="L132" s="204"/>
      <c r="M132" s="204"/>
      <c r="N132" s="200"/>
      <c r="O132" s="200"/>
      <c r="P132" s="201"/>
      <c r="Q132" s="167"/>
      <c r="R132" s="167"/>
      <c r="S132" s="167"/>
      <c r="T132" s="167"/>
      <c r="U132" s="167"/>
    </row>
    <row r="133" spans="1:21" s="111" customFormat="1" ht="21">
      <c r="A133" s="203" t="s">
        <v>228</v>
      </c>
      <c r="B133" s="199"/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1"/>
      <c r="Q133" s="167"/>
      <c r="R133" s="167"/>
      <c r="S133" s="167"/>
      <c r="T133" s="167"/>
      <c r="U133" s="167"/>
    </row>
    <row r="134" spans="1:21" s="111" customFormat="1" ht="21">
      <c r="A134" s="16" t="s">
        <v>162</v>
      </c>
      <c r="B134" s="199">
        <v>60</v>
      </c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1">
        <v>0.25</v>
      </c>
      <c r="Q134" s="167"/>
      <c r="R134" s="167"/>
      <c r="S134" s="167"/>
      <c r="T134" s="167"/>
      <c r="U134" s="167"/>
    </row>
    <row r="135" spans="1:21" s="111" customFormat="1" ht="21">
      <c r="A135" s="203" t="s">
        <v>229</v>
      </c>
      <c r="B135" s="199"/>
      <c r="C135" s="200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1"/>
      <c r="Q135" s="167"/>
      <c r="R135" s="167"/>
      <c r="S135" s="167"/>
      <c r="T135" s="167"/>
      <c r="U135" s="167"/>
    </row>
    <row r="136" spans="1:21" s="111" customFormat="1" ht="21">
      <c r="A136" s="16" t="s">
        <v>230</v>
      </c>
      <c r="B136" s="199"/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1"/>
      <c r="Q136" s="167"/>
      <c r="R136" s="167"/>
      <c r="S136" s="167"/>
      <c r="T136" s="167"/>
      <c r="U136" s="167"/>
    </row>
    <row r="137" spans="1:21" s="111" customFormat="1" ht="21">
      <c r="A137" s="203" t="s">
        <v>231</v>
      </c>
      <c r="B137" s="199"/>
      <c r="C137" s="200">
        <v>5</v>
      </c>
      <c r="D137" s="200">
        <v>10</v>
      </c>
      <c r="E137" s="200">
        <v>15</v>
      </c>
      <c r="F137" s="204"/>
      <c r="G137" s="200"/>
      <c r="H137" s="200"/>
      <c r="I137" s="200"/>
      <c r="J137" s="204"/>
      <c r="K137" s="204"/>
      <c r="L137" s="204"/>
      <c r="M137" s="204"/>
      <c r="N137" s="200"/>
      <c r="O137" s="200"/>
      <c r="P137" s="201"/>
      <c r="Q137" s="167"/>
      <c r="R137" s="167"/>
      <c r="S137" s="167"/>
      <c r="T137" s="167"/>
      <c r="U137" s="167"/>
    </row>
    <row r="138" spans="1:21" s="111" customFormat="1" ht="21">
      <c r="A138" s="203" t="s">
        <v>232</v>
      </c>
      <c r="B138" s="199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1"/>
      <c r="Q138" s="167"/>
      <c r="R138" s="167"/>
      <c r="S138" s="167"/>
      <c r="T138" s="167"/>
      <c r="U138" s="167"/>
    </row>
    <row r="139" spans="1:21" s="111" customFormat="1" ht="21">
      <c r="A139" s="16" t="s">
        <v>165</v>
      </c>
      <c r="B139" s="199">
        <v>60</v>
      </c>
      <c r="C139" s="200"/>
      <c r="D139" s="200"/>
      <c r="E139" s="200"/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1"/>
      <c r="Q139" s="167"/>
      <c r="R139" s="167"/>
      <c r="S139" s="167"/>
      <c r="T139" s="167"/>
      <c r="U139" s="167"/>
    </row>
    <row r="140" spans="1:21" s="111" customFormat="1" ht="21">
      <c r="A140" s="16" t="s">
        <v>233</v>
      </c>
      <c r="B140" s="199"/>
      <c r="C140" s="200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1"/>
      <c r="Q140" s="167"/>
      <c r="R140" s="167"/>
      <c r="S140" s="167"/>
      <c r="T140" s="167"/>
      <c r="U140" s="167"/>
    </row>
    <row r="141" spans="1:21" s="111" customFormat="1" ht="21">
      <c r="A141" s="16" t="s">
        <v>234</v>
      </c>
      <c r="B141" s="199"/>
      <c r="C141" s="200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1"/>
      <c r="Q141" s="167"/>
      <c r="R141" s="167"/>
      <c r="S141" s="167"/>
      <c r="T141" s="167"/>
      <c r="U141" s="167"/>
    </row>
    <row r="142" spans="1:21" s="111" customFormat="1" ht="21">
      <c r="A142" s="203" t="s">
        <v>235</v>
      </c>
      <c r="B142" s="199"/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1"/>
      <c r="Q142" s="167"/>
      <c r="R142" s="167"/>
      <c r="S142" s="167"/>
      <c r="T142" s="167"/>
      <c r="U142" s="167"/>
    </row>
    <row r="143" spans="1:21" s="111" customFormat="1" ht="21">
      <c r="A143" s="16" t="s">
        <v>168</v>
      </c>
      <c r="B143" s="199">
        <v>60</v>
      </c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1">
        <v>0.4667</v>
      </c>
      <c r="Q143" s="167"/>
      <c r="R143" s="167"/>
      <c r="S143" s="167"/>
      <c r="T143" s="167"/>
      <c r="U143" s="167"/>
    </row>
    <row r="144" spans="1:21" s="111" customFormat="1" ht="21">
      <c r="A144" s="203" t="s">
        <v>236</v>
      </c>
      <c r="B144" s="199"/>
      <c r="C144" s="200"/>
      <c r="D144" s="200"/>
      <c r="E144" s="200"/>
      <c r="F144" s="200"/>
      <c r="G144" s="200"/>
      <c r="H144" s="200"/>
      <c r="I144" s="200"/>
      <c r="J144" s="200"/>
      <c r="K144" s="200"/>
      <c r="L144" s="204"/>
      <c r="M144" s="204"/>
      <c r="N144" s="200"/>
      <c r="O144" s="200"/>
      <c r="P144" s="201"/>
      <c r="Q144" s="167"/>
      <c r="R144" s="167"/>
      <c r="S144" s="167"/>
      <c r="T144" s="167"/>
      <c r="U144" s="167"/>
    </row>
    <row r="145" spans="1:21" s="111" customFormat="1" ht="21">
      <c r="A145" s="203" t="s">
        <v>219</v>
      </c>
      <c r="B145" s="199"/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1"/>
      <c r="Q145" s="167"/>
      <c r="R145" s="167"/>
      <c r="S145" s="167"/>
      <c r="T145" s="167"/>
      <c r="U145" s="167"/>
    </row>
    <row r="146" spans="1:21" s="111" customFormat="1" ht="21">
      <c r="A146" s="16" t="s">
        <v>171</v>
      </c>
      <c r="B146" s="199">
        <v>60</v>
      </c>
      <c r="C146" s="200"/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1"/>
      <c r="Q146" s="167"/>
      <c r="R146" s="167"/>
      <c r="S146" s="167"/>
      <c r="T146" s="167"/>
      <c r="U146" s="167"/>
    </row>
    <row r="147" spans="1:21" s="111" customFormat="1" ht="21">
      <c r="A147" s="203" t="s">
        <v>237</v>
      </c>
      <c r="B147" s="199"/>
      <c r="C147" s="200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1"/>
      <c r="Q147" s="167"/>
      <c r="R147" s="167"/>
      <c r="S147" s="167"/>
      <c r="T147" s="167"/>
      <c r="U147" s="167"/>
    </row>
    <row r="148" spans="1:21" s="111" customFormat="1" ht="21">
      <c r="A148" s="203" t="s">
        <v>238</v>
      </c>
      <c r="B148" s="199"/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1"/>
      <c r="Q148" s="167"/>
      <c r="R148" s="167"/>
      <c r="S148" s="167"/>
      <c r="T148" s="167"/>
      <c r="U148" s="167"/>
    </row>
    <row r="149" spans="1:21" s="111" customFormat="1" ht="21">
      <c r="A149" s="203" t="s">
        <v>239</v>
      </c>
      <c r="B149" s="199"/>
      <c r="C149" s="200"/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1"/>
      <c r="Q149" s="167"/>
      <c r="R149" s="167"/>
      <c r="S149" s="167"/>
      <c r="T149" s="167"/>
      <c r="U149" s="167"/>
    </row>
    <row r="150" spans="1:21" s="111" customFormat="1" ht="21">
      <c r="A150" s="16" t="s">
        <v>173</v>
      </c>
      <c r="B150" s="199">
        <v>60</v>
      </c>
      <c r="C150" s="200"/>
      <c r="D150" s="200"/>
      <c r="E150" s="200"/>
      <c r="F150" s="200"/>
      <c r="G150" s="200"/>
      <c r="H150" s="200"/>
      <c r="I150" s="200"/>
      <c r="J150" s="200"/>
      <c r="K150" s="200"/>
      <c r="L150" s="200"/>
      <c r="M150" s="200"/>
      <c r="N150" s="200"/>
      <c r="O150" s="200"/>
      <c r="P150" s="201"/>
      <c r="Q150" s="167"/>
      <c r="R150" s="167"/>
      <c r="S150" s="167"/>
      <c r="T150" s="167"/>
      <c r="U150" s="167"/>
    </row>
    <row r="151" spans="1:21" s="111" customFormat="1" ht="21">
      <c r="A151" s="203" t="s">
        <v>191</v>
      </c>
      <c r="B151" s="199"/>
      <c r="C151" s="200">
        <v>2</v>
      </c>
      <c r="D151" s="200">
        <v>10</v>
      </c>
      <c r="E151" s="200"/>
      <c r="F151" s="204" t="s">
        <v>124</v>
      </c>
      <c r="G151" s="204" t="s">
        <v>124</v>
      </c>
      <c r="H151" s="204" t="s">
        <v>124</v>
      </c>
      <c r="I151" s="204" t="s">
        <v>124</v>
      </c>
      <c r="J151" s="204" t="s">
        <v>124</v>
      </c>
      <c r="K151" s="204" t="s">
        <v>124</v>
      </c>
      <c r="L151" s="204" t="s">
        <v>124</v>
      </c>
      <c r="M151" s="204" t="s">
        <v>124</v>
      </c>
      <c r="N151" s="200">
        <v>2</v>
      </c>
      <c r="O151" s="200">
        <v>10</v>
      </c>
      <c r="P151" s="201"/>
      <c r="Q151" s="167"/>
      <c r="R151" s="167"/>
      <c r="S151" s="167"/>
      <c r="T151" s="167"/>
      <c r="U151" s="167"/>
    </row>
    <row r="152" spans="1:21" s="111" customFormat="1" ht="21">
      <c r="A152" s="203" t="s">
        <v>240</v>
      </c>
      <c r="B152" s="199"/>
      <c r="C152" s="200"/>
      <c r="D152" s="200"/>
      <c r="E152" s="200"/>
      <c r="F152" s="200"/>
      <c r="G152" s="200"/>
      <c r="H152" s="200"/>
      <c r="I152" s="200"/>
      <c r="J152" s="200"/>
      <c r="K152" s="200"/>
      <c r="L152" s="200"/>
      <c r="M152" s="200"/>
      <c r="N152" s="200"/>
      <c r="O152" s="200"/>
      <c r="P152" s="201"/>
      <c r="Q152" s="167"/>
      <c r="R152" s="167"/>
      <c r="S152" s="167"/>
      <c r="T152" s="167"/>
      <c r="U152" s="167"/>
    </row>
    <row r="153" spans="1:21" s="111" customFormat="1" ht="21">
      <c r="A153" s="203" t="s">
        <v>241</v>
      </c>
      <c r="B153" s="199"/>
      <c r="C153" s="200"/>
      <c r="D153" s="200"/>
      <c r="E153" s="200"/>
      <c r="F153" s="200"/>
      <c r="G153" s="200"/>
      <c r="H153" s="200"/>
      <c r="I153" s="200"/>
      <c r="J153" s="200"/>
      <c r="K153" s="200"/>
      <c r="L153" s="200"/>
      <c r="M153" s="200"/>
      <c r="N153" s="200"/>
      <c r="O153" s="200"/>
      <c r="P153" s="201"/>
      <c r="Q153" s="167"/>
      <c r="R153" s="167"/>
      <c r="S153" s="167"/>
      <c r="T153" s="167"/>
      <c r="U153" s="167"/>
    </row>
    <row r="154" spans="1:21" s="111" customFormat="1" ht="21">
      <c r="A154" s="16" t="s">
        <v>176</v>
      </c>
      <c r="B154" s="199">
        <v>60</v>
      </c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1"/>
      <c r="Q154" s="167"/>
      <c r="R154" s="167"/>
      <c r="S154" s="167"/>
      <c r="T154" s="167"/>
      <c r="U154" s="167"/>
    </row>
    <row r="155" spans="1:21" s="111" customFormat="1" ht="21">
      <c r="A155" s="203" t="s">
        <v>242</v>
      </c>
      <c r="B155" s="199"/>
      <c r="C155" s="200"/>
      <c r="D155" s="200"/>
      <c r="E155" s="200"/>
      <c r="F155" s="200"/>
      <c r="G155" s="200"/>
      <c r="H155" s="200"/>
      <c r="I155" s="200"/>
      <c r="J155" s="200"/>
      <c r="K155" s="200"/>
      <c r="L155" s="200"/>
      <c r="M155" s="200"/>
      <c r="N155" s="200"/>
      <c r="O155" s="200"/>
      <c r="P155" s="201"/>
      <c r="Q155" s="167"/>
      <c r="R155" s="167"/>
      <c r="S155" s="167"/>
      <c r="T155" s="167"/>
      <c r="U155" s="167"/>
    </row>
    <row r="156" spans="1:21" s="111" customFormat="1" ht="21">
      <c r="A156" s="203" t="s">
        <v>243</v>
      </c>
      <c r="B156" s="199"/>
      <c r="C156" s="200"/>
      <c r="D156" s="200"/>
      <c r="E156" s="200"/>
      <c r="F156" s="200"/>
      <c r="G156" s="200"/>
      <c r="H156" s="200"/>
      <c r="I156" s="200"/>
      <c r="J156" s="200"/>
      <c r="K156" s="200"/>
      <c r="L156" s="200"/>
      <c r="M156" s="200"/>
      <c r="N156" s="200"/>
      <c r="O156" s="200"/>
      <c r="P156" s="201"/>
      <c r="Q156" s="167"/>
      <c r="R156" s="167"/>
      <c r="S156" s="167"/>
      <c r="T156" s="167"/>
      <c r="U156" s="167"/>
    </row>
    <row r="157" spans="1:21" s="111" customFormat="1" ht="21">
      <c r="A157" s="16" t="s">
        <v>178</v>
      </c>
      <c r="B157" s="199">
        <v>60</v>
      </c>
      <c r="C157" s="200"/>
      <c r="D157" s="200"/>
      <c r="E157" s="200"/>
      <c r="F157" s="200"/>
      <c r="G157" s="200"/>
      <c r="H157" s="200"/>
      <c r="I157" s="200"/>
      <c r="J157" s="200"/>
      <c r="K157" s="200"/>
      <c r="L157" s="200"/>
      <c r="M157" s="200"/>
      <c r="N157" s="200"/>
      <c r="O157" s="200"/>
      <c r="P157" s="201"/>
      <c r="Q157" s="167"/>
      <c r="R157" s="167"/>
      <c r="S157" s="167"/>
      <c r="T157" s="167"/>
      <c r="U157" s="167"/>
    </row>
    <row r="158" spans="1:21" s="111" customFormat="1" ht="21">
      <c r="A158" s="203" t="s">
        <v>179</v>
      </c>
      <c r="B158" s="199"/>
      <c r="C158" s="200"/>
      <c r="D158" s="200"/>
      <c r="E158" s="200"/>
      <c r="F158" s="200"/>
      <c r="G158" s="200"/>
      <c r="H158" s="200"/>
      <c r="I158" s="200"/>
      <c r="J158" s="200"/>
      <c r="K158" s="200"/>
      <c r="L158" s="200"/>
      <c r="M158" s="200"/>
      <c r="N158" s="200"/>
      <c r="O158" s="200"/>
      <c r="P158" s="201"/>
      <c r="Q158" s="167"/>
      <c r="R158" s="167"/>
      <c r="S158" s="167"/>
      <c r="T158" s="167"/>
      <c r="U158" s="167"/>
    </row>
    <row r="159" spans="1:21" s="111" customFormat="1" ht="21">
      <c r="A159" s="203" t="s">
        <v>244</v>
      </c>
      <c r="B159" s="199"/>
      <c r="C159" s="200"/>
      <c r="D159" s="200"/>
      <c r="E159" s="200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1"/>
      <c r="Q159" s="167"/>
      <c r="R159" s="167"/>
      <c r="S159" s="167"/>
      <c r="T159" s="167"/>
      <c r="U159" s="167"/>
    </row>
    <row r="160" spans="1:21" s="111" customFormat="1" ht="21">
      <c r="A160" s="203" t="s">
        <v>198</v>
      </c>
      <c r="B160" s="199"/>
      <c r="C160" s="200"/>
      <c r="D160" s="200"/>
      <c r="E160" s="200"/>
      <c r="F160" s="200"/>
      <c r="G160" s="200"/>
      <c r="H160" s="200"/>
      <c r="I160" s="200"/>
      <c r="J160" s="200"/>
      <c r="K160" s="200"/>
      <c r="L160" s="200"/>
      <c r="M160" s="200"/>
      <c r="N160" s="200"/>
      <c r="O160" s="200"/>
      <c r="P160" s="201"/>
      <c r="Q160" s="167"/>
      <c r="R160" s="167"/>
      <c r="S160" s="167"/>
      <c r="T160" s="167"/>
      <c r="U160" s="167"/>
    </row>
    <row r="161" spans="1:21" s="111" customFormat="1" ht="21">
      <c r="A161" s="16" t="s">
        <v>180</v>
      </c>
      <c r="B161" s="199">
        <v>60</v>
      </c>
      <c r="C161" s="200"/>
      <c r="D161" s="200"/>
      <c r="E161" s="200"/>
      <c r="F161" s="200"/>
      <c r="G161" s="200"/>
      <c r="H161" s="200"/>
      <c r="I161" s="200"/>
      <c r="J161" s="200"/>
      <c r="K161" s="200"/>
      <c r="L161" s="200"/>
      <c r="M161" s="200"/>
      <c r="N161" s="200"/>
      <c r="O161" s="200"/>
      <c r="P161" s="201"/>
      <c r="Q161" s="167"/>
      <c r="R161" s="167"/>
      <c r="S161" s="167"/>
      <c r="T161" s="167"/>
      <c r="U161" s="167"/>
    </row>
    <row r="162" spans="1:21" s="111" customFormat="1" ht="21">
      <c r="A162" s="203" t="s">
        <v>245</v>
      </c>
      <c r="B162" s="199"/>
      <c r="C162" s="200"/>
      <c r="D162" s="200"/>
      <c r="E162" s="200"/>
      <c r="F162" s="200">
        <v>63</v>
      </c>
      <c r="G162" s="200">
        <v>82</v>
      </c>
      <c r="H162" s="200">
        <v>4</v>
      </c>
      <c r="I162" s="200">
        <v>3</v>
      </c>
      <c r="J162" s="204" t="s">
        <v>124</v>
      </c>
      <c r="K162" s="204" t="s">
        <v>124</v>
      </c>
      <c r="L162" s="204" t="s">
        <v>124</v>
      </c>
      <c r="M162" s="204" t="s">
        <v>124</v>
      </c>
      <c r="N162" s="200">
        <v>67</v>
      </c>
      <c r="O162" s="200">
        <v>85</v>
      </c>
      <c r="P162" s="201"/>
      <c r="Q162" s="167"/>
      <c r="R162" s="167"/>
      <c r="S162" s="167"/>
      <c r="T162" s="167"/>
      <c r="U162" s="167"/>
    </row>
    <row r="163" spans="1:21" s="111" customFormat="1" ht="21">
      <c r="A163" s="171" t="s">
        <v>219</v>
      </c>
      <c r="B163" s="199"/>
      <c r="C163" s="200"/>
      <c r="D163" s="200"/>
      <c r="E163" s="200"/>
      <c r="F163" s="200"/>
      <c r="G163" s="200"/>
      <c r="H163" s="200"/>
      <c r="I163" s="200"/>
      <c r="J163" s="200"/>
      <c r="K163" s="200"/>
      <c r="L163" s="200"/>
      <c r="M163" s="200"/>
      <c r="N163" s="200"/>
      <c r="O163" s="200"/>
      <c r="P163" s="201"/>
      <c r="Q163" s="167"/>
      <c r="R163" s="167"/>
      <c r="S163" s="167"/>
      <c r="T163" s="167"/>
      <c r="U163" s="167"/>
    </row>
    <row r="164" spans="1:21" s="111" customFormat="1" ht="21">
      <c r="A164" s="174" t="s">
        <v>182</v>
      </c>
      <c r="B164" s="199">
        <v>60</v>
      </c>
      <c r="C164" s="200"/>
      <c r="D164" s="200"/>
      <c r="E164" s="200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1"/>
      <c r="Q164" s="167"/>
      <c r="R164" s="167"/>
      <c r="S164" s="167"/>
      <c r="T164" s="167"/>
      <c r="U164" s="206">
        <v>1</v>
      </c>
    </row>
    <row r="165" spans="1:21" s="111" customFormat="1" ht="21">
      <c r="A165" s="171" t="s">
        <v>226</v>
      </c>
      <c r="B165" s="199"/>
      <c r="C165" s="200"/>
      <c r="D165" s="200"/>
      <c r="E165" s="200"/>
      <c r="F165" s="200"/>
      <c r="G165" s="200"/>
      <c r="H165" s="200"/>
      <c r="I165" s="200"/>
      <c r="J165" s="200"/>
      <c r="K165" s="200"/>
      <c r="L165" s="200"/>
      <c r="M165" s="200"/>
      <c r="N165" s="200"/>
      <c r="O165" s="200"/>
      <c r="P165" s="207"/>
      <c r="Q165" s="170">
        <v>2100</v>
      </c>
      <c r="R165" s="170"/>
      <c r="S165" s="170">
        <v>2100</v>
      </c>
      <c r="T165" s="170">
        <v>2100</v>
      </c>
      <c r="U165" s="167"/>
    </row>
    <row r="166" spans="1:21" s="111" customFormat="1" ht="21">
      <c r="A166" s="171" t="s">
        <v>246</v>
      </c>
      <c r="B166" s="199"/>
      <c r="C166" s="200"/>
      <c r="D166" s="200"/>
      <c r="E166" s="200"/>
      <c r="F166" s="200"/>
      <c r="G166" s="200"/>
      <c r="H166" s="200"/>
      <c r="I166" s="200"/>
      <c r="J166" s="200"/>
      <c r="K166" s="200"/>
      <c r="L166" s="200"/>
      <c r="M166" s="200"/>
      <c r="N166" s="200"/>
      <c r="O166" s="200"/>
      <c r="P166" s="207"/>
      <c r="Q166" s="170"/>
      <c r="R166" s="170"/>
      <c r="S166" s="170"/>
      <c r="T166" s="170"/>
      <c r="U166" s="167"/>
    </row>
    <row r="167" spans="1:21" s="111" customFormat="1" ht="21">
      <c r="A167" s="171" t="s">
        <v>247</v>
      </c>
      <c r="B167" s="199"/>
      <c r="C167" s="200"/>
      <c r="D167" s="200"/>
      <c r="E167" s="200"/>
      <c r="F167" s="200">
        <v>9</v>
      </c>
      <c r="G167" s="200">
        <v>12</v>
      </c>
      <c r="H167" s="204" t="s">
        <v>124</v>
      </c>
      <c r="I167" s="200">
        <v>5</v>
      </c>
      <c r="J167" s="204" t="s">
        <v>124</v>
      </c>
      <c r="K167" s="204" t="s">
        <v>124</v>
      </c>
      <c r="L167" s="204" t="s">
        <v>124</v>
      </c>
      <c r="M167" s="204" t="s">
        <v>124</v>
      </c>
      <c r="N167" s="200">
        <v>24</v>
      </c>
      <c r="O167" s="200">
        <v>27</v>
      </c>
      <c r="P167" s="207"/>
      <c r="Q167" s="170">
        <v>4200</v>
      </c>
      <c r="R167" s="170">
        <v>4200</v>
      </c>
      <c r="S167" s="170">
        <v>2100</v>
      </c>
      <c r="T167" s="170">
        <v>4200</v>
      </c>
      <c r="U167" s="167"/>
    </row>
    <row r="168" spans="1:21" s="111" customFormat="1" ht="21">
      <c r="A168" s="174" t="s">
        <v>183</v>
      </c>
      <c r="B168" s="199">
        <v>60</v>
      </c>
      <c r="C168" s="200"/>
      <c r="D168" s="200"/>
      <c r="E168" s="200"/>
      <c r="F168" s="200"/>
      <c r="G168" s="200"/>
      <c r="H168" s="200"/>
      <c r="I168" s="200"/>
      <c r="J168" s="200"/>
      <c r="K168" s="200"/>
      <c r="L168" s="200"/>
      <c r="M168" s="200"/>
      <c r="N168" s="200"/>
      <c r="O168" s="200"/>
      <c r="P168" s="201"/>
      <c r="Q168" s="167"/>
      <c r="R168" s="167"/>
      <c r="S168" s="167"/>
      <c r="T168" s="167"/>
      <c r="U168" s="167"/>
    </row>
    <row r="169" spans="1:21" s="111" customFormat="1" ht="21">
      <c r="A169" s="171" t="s">
        <v>248</v>
      </c>
      <c r="B169" s="199"/>
      <c r="C169" s="200"/>
      <c r="D169" s="200"/>
      <c r="E169" s="200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1"/>
      <c r="Q169" s="167"/>
      <c r="R169" s="167"/>
      <c r="S169" s="167"/>
      <c r="T169" s="167"/>
      <c r="U169" s="167"/>
    </row>
    <row r="170" spans="1:21" s="111" customFormat="1" ht="21">
      <c r="A170" s="171" t="s">
        <v>249</v>
      </c>
      <c r="B170" s="199"/>
      <c r="C170" s="200"/>
      <c r="D170" s="200"/>
      <c r="E170" s="200"/>
      <c r="F170" s="200"/>
      <c r="G170" s="200"/>
      <c r="H170" s="200"/>
      <c r="I170" s="200"/>
      <c r="J170" s="200"/>
      <c r="K170" s="200"/>
      <c r="L170" s="200"/>
      <c r="M170" s="200"/>
      <c r="N170" s="200"/>
      <c r="O170" s="200"/>
      <c r="P170" s="201"/>
      <c r="Q170" s="167"/>
      <c r="R170" s="167"/>
      <c r="S170" s="167"/>
      <c r="T170" s="167"/>
      <c r="U170" s="167"/>
    </row>
    <row r="171" spans="1:21" s="111" customFormat="1" ht="21">
      <c r="A171" s="171" t="s">
        <v>250</v>
      </c>
      <c r="B171" s="199"/>
      <c r="C171" s="200"/>
      <c r="D171" s="200"/>
      <c r="E171" s="200"/>
      <c r="F171" s="200"/>
      <c r="G171" s="200"/>
      <c r="H171" s="200"/>
      <c r="I171" s="200"/>
      <c r="J171" s="200"/>
      <c r="K171" s="200"/>
      <c r="L171" s="200"/>
      <c r="M171" s="200"/>
      <c r="N171" s="200"/>
      <c r="O171" s="200"/>
      <c r="P171" s="201"/>
      <c r="Q171" s="167"/>
      <c r="R171" s="167"/>
      <c r="S171" s="167"/>
      <c r="T171" s="167"/>
      <c r="U171" s="167"/>
    </row>
    <row r="172" spans="1:21" s="111" customFormat="1" ht="21">
      <c r="A172" s="171"/>
      <c r="B172" s="199"/>
      <c r="C172" s="200"/>
      <c r="D172" s="200"/>
      <c r="E172" s="200"/>
      <c r="F172" s="200"/>
      <c r="G172" s="200"/>
      <c r="H172" s="200"/>
      <c r="I172" s="200"/>
      <c r="J172" s="200"/>
      <c r="K172" s="200"/>
      <c r="L172" s="200"/>
      <c r="M172" s="200"/>
      <c r="N172" s="200"/>
      <c r="O172" s="200"/>
      <c r="P172" s="201"/>
      <c r="Q172" s="167"/>
      <c r="R172" s="167"/>
      <c r="S172" s="167"/>
      <c r="T172" s="167"/>
      <c r="U172" s="167"/>
    </row>
    <row r="173" spans="1:21" s="111" customFormat="1" ht="21">
      <c r="A173" s="165" t="s">
        <v>39</v>
      </c>
      <c r="B173" s="199"/>
      <c r="C173" s="200"/>
      <c r="D173" s="200"/>
      <c r="E173" s="200"/>
      <c r="F173" s="200"/>
      <c r="G173" s="200"/>
      <c r="H173" s="200"/>
      <c r="I173" s="200"/>
      <c r="J173" s="200"/>
      <c r="K173" s="200"/>
      <c r="L173" s="200"/>
      <c r="M173" s="200"/>
      <c r="N173" s="200"/>
      <c r="O173" s="200"/>
      <c r="P173" s="201"/>
      <c r="Q173" s="167"/>
      <c r="R173" s="167"/>
      <c r="S173" s="167"/>
      <c r="T173" s="167"/>
      <c r="U173" s="167"/>
    </row>
    <row r="174" spans="1:21" s="111" customFormat="1" ht="21">
      <c r="A174" s="202" t="s">
        <v>150</v>
      </c>
      <c r="B174" s="199">
        <v>100</v>
      </c>
      <c r="C174" s="200"/>
      <c r="D174" s="200"/>
      <c r="E174" s="200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1"/>
      <c r="Q174" s="167"/>
      <c r="R174" s="167"/>
      <c r="S174" s="167"/>
      <c r="T174" s="167"/>
      <c r="U174" s="167"/>
    </row>
    <row r="175" spans="1:21" s="111" customFormat="1" ht="21">
      <c r="A175" s="203" t="s">
        <v>251</v>
      </c>
      <c r="B175" s="199"/>
      <c r="C175" s="200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1"/>
      <c r="Q175" s="167"/>
      <c r="R175" s="167"/>
      <c r="S175" s="167"/>
      <c r="T175" s="167"/>
      <c r="U175" s="167"/>
    </row>
    <row r="176" spans="1:21" s="111" customFormat="1" ht="21">
      <c r="A176" s="203" t="s">
        <v>252</v>
      </c>
      <c r="B176" s="199"/>
      <c r="C176" s="200"/>
      <c r="D176" s="200"/>
      <c r="E176" s="200"/>
      <c r="F176" s="200"/>
      <c r="G176" s="200"/>
      <c r="H176" s="200"/>
      <c r="I176" s="200"/>
      <c r="J176" s="200"/>
      <c r="K176" s="200"/>
      <c r="L176" s="200"/>
      <c r="M176" s="200"/>
      <c r="N176" s="200"/>
      <c r="O176" s="200"/>
      <c r="P176" s="201"/>
      <c r="Q176" s="167"/>
      <c r="R176" s="167"/>
      <c r="S176" s="167"/>
      <c r="T176" s="167"/>
      <c r="U176" s="167"/>
    </row>
    <row r="177" spans="1:21" s="111" customFormat="1" ht="21">
      <c r="A177" s="16" t="s">
        <v>153</v>
      </c>
      <c r="B177" s="199">
        <v>100</v>
      </c>
      <c r="C177" s="200"/>
      <c r="D177" s="200"/>
      <c r="E177" s="200"/>
      <c r="F177" s="200"/>
      <c r="G177" s="200"/>
      <c r="H177" s="200"/>
      <c r="I177" s="200"/>
      <c r="J177" s="200"/>
      <c r="K177" s="200"/>
      <c r="L177" s="200"/>
      <c r="M177" s="200"/>
      <c r="N177" s="200"/>
      <c r="O177" s="200"/>
      <c r="P177" s="201"/>
      <c r="Q177" s="167"/>
      <c r="R177" s="167"/>
      <c r="S177" s="167"/>
      <c r="T177" s="167"/>
      <c r="U177" s="167"/>
    </row>
    <row r="178" spans="1:21" s="111" customFormat="1" ht="21">
      <c r="A178" s="203" t="s">
        <v>253</v>
      </c>
      <c r="B178" s="199"/>
      <c r="C178" s="200"/>
      <c r="D178" s="200"/>
      <c r="E178" s="200"/>
      <c r="F178" s="200"/>
      <c r="G178" s="200"/>
      <c r="H178" s="200"/>
      <c r="I178" s="200"/>
      <c r="J178" s="200"/>
      <c r="K178" s="200"/>
      <c r="L178" s="200"/>
      <c r="M178" s="200"/>
      <c r="N178" s="200"/>
      <c r="O178" s="200"/>
      <c r="P178" s="201"/>
      <c r="Q178" s="167"/>
      <c r="R178" s="167"/>
      <c r="S178" s="167"/>
      <c r="T178" s="167"/>
      <c r="U178" s="167"/>
    </row>
    <row r="179" spans="1:21" s="111" customFormat="1" ht="21">
      <c r="A179" s="203" t="s">
        <v>254</v>
      </c>
      <c r="B179" s="199"/>
      <c r="C179" s="200"/>
      <c r="D179" s="200"/>
      <c r="E179" s="200"/>
      <c r="F179" s="200"/>
      <c r="G179" s="200"/>
      <c r="H179" s="200"/>
      <c r="I179" s="200"/>
      <c r="J179" s="200"/>
      <c r="K179" s="200"/>
      <c r="L179" s="200"/>
      <c r="M179" s="200"/>
      <c r="N179" s="200"/>
      <c r="O179" s="200"/>
      <c r="P179" s="201"/>
      <c r="Q179" s="167"/>
      <c r="R179" s="167"/>
      <c r="S179" s="167"/>
      <c r="T179" s="167"/>
      <c r="U179" s="167"/>
    </row>
    <row r="180" spans="1:21" s="111" customFormat="1" ht="21">
      <c r="A180" s="203" t="s">
        <v>255</v>
      </c>
      <c r="B180" s="199"/>
      <c r="C180" s="200"/>
      <c r="D180" s="200"/>
      <c r="E180" s="200"/>
      <c r="F180" s="200"/>
      <c r="G180" s="200"/>
      <c r="H180" s="200"/>
      <c r="I180" s="200"/>
      <c r="J180" s="200"/>
      <c r="K180" s="200"/>
      <c r="L180" s="200"/>
      <c r="M180" s="200"/>
      <c r="N180" s="200"/>
      <c r="O180" s="200"/>
      <c r="P180" s="201"/>
      <c r="Q180" s="167"/>
      <c r="R180" s="167"/>
      <c r="S180" s="167"/>
      <c r="T180" s="167"/>
      <c r="U180" s="167"/>
    </row>
    <row r="181" spans="1:21" s="111" customFormat="1" ht="21">
      <c r="A181" s="16" t="s">
        <v>156</v>
      </c>
      <c r="B181" s="199">
        <v>100</v>
      </c>
      <c r="C181" s="200"/>
      <c r="D181" s="200"/>
      <c r="E181" s="200"/>
      <c r="F181" s="200"/>
      <c r="G181" s="200"/>
      <c r="H181" s="200"/>
      <c r="I181" s="200"/>
      <c r="J181" s="200"/>
      <c r="K181" s="200"/>
      <c r="L181" s="200"/>
      <c r="M181" s="200"/>
      <c r="N181" s="200"/>
      <c r="O181" s="200"/>
      <c r="P181" s="201"/>
      <c r="Q181" s="167"/>
      <c r="R181" s="167"/>
      <c r="S181" s="167"/>
      <c r="T181" s="167"/>
      <c r="U181" s="167"/>
    </row>
    <row r="182" spans="1:21" s="111" customFormat="1" ht="21">
      <c r="A182" s="203" t="s">
        <v>253</v>
      </c>
      <c r="B182" s="199"/>
      <c r="C182" s="200"/>
      <c r="D182" s="200"/>
      <c r="E182" s="200"/>
      <c r="F182" s="200"/>
      <c r="G182" s="200"/>
      <c r="H182" s="200"/>
      <c r="I182" s="200"/>
      <c r="J182" s="200"/>
      <c r="K182" s="200"/>
      <c r="L182" s="200"/>
      <c r="M182" s="200"/>
      <c r="N182" s="200"/>
      <c r="O182" s="200"/>
      <c r="P182" s="201"/>
      <c r="Q182" s="167"/>
      <c r="R182" s="167"/>
      <c r="S182" s="167"/>
      <c r="T182" s="167"/>
      <c r="U182" s="167"/>
    </row>
    <row r="183" spans="1:21" s="111" customFormat="1" ht="21">
      <c r="A183" s="203" t="s">
        <v>256</v>
      </c>
      <c r="B183" s="199"/>
      <c r="C183" s="200"/>
      <c r="D183" s="200"/>
      <c r="E183" s="200"/>
      <c r="F183" s="200"/>
      <c r="G183" s="200"/>
      <c r="H183" s="200"/>
      <c r="I183" s="200"/>
      <c r="J183" s="200"/>
      <c r="K183" s="200"/>
      <c r="L183" s="200"/>
      <c r="M183" s="200"/>
      <c r="N183" s="200"/>
      <c r="O183" s="200"/>
      <c r="P183" s="201"/>
      <c r="Q183" s="167"/>
      <c r="R183" s="167"/>
      <c r="S183" s="167"/>
      <c r="T183" s="167"/>
      <c r="U183" s="167"/>
    </row>
    <row r="184" spans="1:21" s="111" customFormat="1" ht="21">
      <c r="A184" s="203" t="s">
        <v>257</v>
      </c>
      <c r="B184" s="199"/>
      <c r="C184" s="200"/>
      <c r="D184" s="200"/>
      <c r="E184" s="200"/>
      <c r="F184" s="200"/>
      <c r="G184" s="200"/>
      <c r="H184" s="200"/>
      <c r="I184" s="200"/>
      <c r="J184" s="200"/>
      <c r="K184" s="200"/>
      <c r="L184" s="200"/>
      <c r="M184" s="200"/>
      <c r="N184" s="200"/>
      <c r="O184" s="200"/>
      <c r="P184" s="201"/>
      <c r="Q184" s="167"/>
      <c r="R184" s="167"/>
      <c r="S184" s="167"/>
      <c r="T184" s="167"/>
      <c r="U184" s="167"/>
    </row>
    <row r="185" spans="1:21" s="111" customFormat="1" ht="21">
      <c r="A185" s="203" t="s">
        <v>258</v>
      </c>
      <c r="B185" s="199"/>
      <c r="C185" s="200"/>
      <c r="D185" s="200"/>
      <c r="E185" s="200"/>
      <c r="F185" s="200"/>
      <c r="G185" s="200"/>
      <c r="H185" s="200"/>
      <c r="I185" s="200"/>
      <c r="J185" s="200"/>
      <c r="K185" s="200"/>
      <c r="L185" s="200"/>
      <c r="M185" s="200"/>
      <c r="N185" s="200"/>
      <c r="O185" s="200"/>
      <c r="P185" s="201"/>
      <c r="Q185" s="167"/>
      <c r="R185" s="167"/>
      <c r="S185" s="167"/>
      <c r="T185" s="167"/>
      <c r="U185" s="167"/>
    </row>
    <row r="186" spans="1:21" s="111" customFormat="1" ht="21">
      <c r="A186" s="16" t="s">
        <v>159</v>
      </c>
      <c r="B186" s="199">
        <v>100</v>
      </c>
      <c r="C186" s="200"/>
      <c r="D186" s="200"/>
      <c r="E186" s="200"/>
      <c r="F186" s="200"/>
      <c r="G186" s="200"/>
      <c r="H186" s="200"/>
      <c r="I186" s="200"/>
      <c r="J186" s="200"/>
      <c r="K186" s="200"/>
      <c r="L186" s="200"/>
      <c r="M186" s="200"/>
      <c r="N186" s="200"/>
      <c r="O186" s="200"/>
      <c r="P186" s="201"/>
      <c r="Q186" s="167"/>
      <c r="R186" s="167"/>
      <c r="S186" s="167"/>
      <c r="T186" s="167"/>
      <c r="U186" s="167"/>
    </row>
    <row r="187" spans="1:21" s="111" customFormat="1" ht="21">
      <c r="A187" s="203" t="s">
        <v>253</v>
      </c>
      <c r="B187" s="199"/>
      <c r="C187" s="200"/>
      <c r="D187" s="200"/>
      <c r="E187" s="200"/>
      <c r="F187" s="200"/>
      <c r="G187" s="200"/>
      <c r="H187" s="200"/>
      <c r="I187" s="200"/>
      <c r="J187" s="200"/>
      <c r="K187" s="200"/>
      <c r="L187" s="200"/>
      <c r="M187" s="200"/>
      <c r="N187" s="200"/>
      <c r="O187" s="200"/>
      <c r="P187" s="201"/>
      <c r="Q187" s="167"/>
      <c r="R187" s="167"/>
      <c r="S187" s="167"/>
      <c r="T187" s="167"/>
      <c r="U187" s="167"/>
    </row>
    <row r="188" spans="1:21" s="111" customFormat="1" ht="21">
      <c r="A188" s="203" t="s">
        <v>254</v>
      </c>
      <c r="B188" s="199"/>
      <c r="C188" s="200"/>
      <c r="D188" s="200"/>
      <c r="E188" s="200"/>
      <c r="F188" s="200"/>
      <c r="G188" s="200"/>
      <c r="H188" s="200"/>
      <c r="I188" s="200"/>
      <c r="J188" s="200"/>
      <c r="K188" s="200"/>
      <c r="L188" s="200"/>
      <c r="M188" s="200"/>
      <c r="N188" s="200"/>
      <c r="O188" s="200"/>
      <c r="P188" s="201"/>
      <c r="Q188" s="167"/>
      <c r="R188" s="167"/>
      <c r="S188" s="167"/>
      <c r="T188" s="167"/>
      <c r="U188" s="167"/>
    </row>
    <row r="189" spans="1:21" s="111" customFormat="1" ht="21">
      <c r="A189" s="203" t="s">
        <v>247</v>
      </c>
      <c r="B189" s="199"/>
      <c r="C189" s="200"/>
      <c r="D189" s="200"/>
      <c r="E189" s="200"/>
      <c r="F189" s="200"/>
      <c r="G189" s="200"/>
      <c r="H189" s="200"/>
      <c r="I189" s="200"/>
      <c r="J189" s="200"/>
      <c r="K189" s="200"/>
      <c r="L189" s="200"/>
      <c r="M189" s="200"/>
      <c r="N189" s="200"/>
      <c r="O189" s="200"/>
      <c r="P189" s="201"/>
      <c r="Q189" s="167"/>
      <c r="R189" s="167"/>
      <c r="S189" s="167"/>
      <c r="T189" s="167"/>
      <c r="U189" s="167"/>
    </row>
    <row r="190" spans="1:21" s="111" customFormat="1" ht="21">
      <c r="A190" s="203" t="s">
        <v>259</v>
      </c>
      <c r="B190" s="199"/>
      <c r="C190" s="200"/>
      <c r="D190" s="200"/>
      <c r="E190" s="200"/>
      <c r="F190" s="200"/>
      <c r="G190" s="200"/>
      <c r="H190" s="200"/>
      <c r="I190" s="200"/>
      <c r="J190" s="200"/>
      <c r="K190" s="200"/>
      <c r="L190" s="200"/>
      <c r="M190" s="200"/>
      <c r="N190" s="200"/>
      <c r="O190" s="200"/>
      <c r="P190" s="201"/>
      <c r="Q190" s="167"/>
      <c r="R190" s="167"/>
      <c r="S190" s="167"/>
      <c r="T190" s="167"/>
      <c r="U190" s="167"/>
    </row>
    <row r="191" spans="1:21" s="111" customFormat="1" ht="21">
      <c r="A191" s="16" t="s">
        <v>162</v>
      </c>
      <c r="B191" s="199">
        <v>100</v>
      </c>
      <c r="C191" s="200"/>
      <c r="D191" s="200"/>
      <c r="E191" s="200"/>
      <c r="F191" s="200"/>
      <c r="G191" s="200"/>
      <c r="H191" s="200"/>
      <c r="I191" s="200"/>
      <c r="J191" s="200"/>
      <c r="K191" s="200"/>
      <c r="L191" s="200"/>
      <c r="M191" s="200"/>
      <c r="N191" s="200"/>
      <c r="O191" s="200"/>
      <c r="P191" s="201"/>
      <c r="Q191" s="167"/>
      <c r="R191" s="167"/>
      <c r="S191" s="167"/>
      <c r="T191" s="167"/>
      <c r="U191" s="167"/>
    </row>
    <row r="192" spans="1:21" s="111" customFormat="1" ht="21">
      <c r="A192" s="203" t="s">
        <v>260</v>
      </c>
      <c r="B192" s="199"/>
      <c r="C192" s="200"/>
      <c r="D192" s="200"/>
      <c r="E192" s="200"/>
      <c r="F192" s="200"/>
      <c r="G192" s="200"/>
      <c r="H192" s="200"/>
      <c r="I192" s="200"/>
      <c r="J192" s="200"/>
      <c r="K192" s="200"/>
      <c r="L192" s="200"/>
      <c r="M192" s="200"/>
      <c r="N192" s="200"/>
      <c r="O192" s="200"/>
      <c r="P192" s="201"/>
      <c r="Q192" s="167"/>
      <c r="R192" s="167"/>
      <c r="S192" s="167"/>
      <c r="T192" s="167"/>
      <c r="U192" s="167"/>
    </row>
    <row r="193" spans="1:21" s="111" customFormat="1" ht="21">
      <c r="A193" s="16" t="s">
        <v>261</v>
      </c>
      <c r="B193" s="199"/>
      <c r="C193" s="200"/>
      <c r="D193" s="200"/>
      <c r="E193" s="200"/>
      <c r="F193" s="200"/>
      <c r="G193" s="200"/>
      <c r="H193" s="200"/>
      <c r="I193" s="200"/>
      <c r="J193" s="200"/>
      <c r="K193" s="200"/>
      <c r="L193" s="200"/>
      <c r="M193" s="200"/>
      <c r="N193" s="200"/>
      <c r="O193" s="200"/>
      <c r="P193" s="201"/>
      <c r="Q193" s="167"/>
      <c r="R193" s="167"/>
      <c r="S193" s="167"/>
      <c r="T193" s="167"/>
      <c r="U193" s="167"/>
    </row>
    <row r="194" spans="1:21" s="111" customFormat="1" ht="21">
      <c r="A194" s="203" t="s">
        <v>262</v>
      </c>
      <c r="B194" s="199"/>
      <c r="C194" s="200"/>
      <c r="D194" s="200"/>
      <c r="E194" s="200"/>
      <c r="F194" s="200"/>
      <c r="G194" s="200"/>
      <c r="H194" s="200"/>
      <c r="I194" s="200"/>
      <c r="J194" s="200"/>
      <c r="K194" s="200"/>
      <c r="L194" s="200"/>
      <c r="M194" s="200"/>
      <c r="N194" s="200"/>
      <c r="O194" s="200"/>
      <c r="P194" s="201"/>
      <c r="Q194" s="167"/>
      <c r="R194" s="167"/>
      <c r="S194" s="167"/>
      <c r="T194" s="167"/>
      <c r="U194" s="167"/>
    </row>
    <row r="195" spans="1:21" s="111" customFormat="1" ht="21">
      <c r="A195" s="203" t="s">
        <v>263</v>
      </c>
      <c r="B195" s="199"/>
      <c r="C195" s="200"/>
      <c r="D195" s="200"/>
      <c r="E195" s="200"/>
      <c r="F195" s="200"/>
      <c r="G195" s="200"/>
      <c r="H195" s="200"/>
      <c r="I195" s="200"/>
      <c r="J195" s="200"/>
      <c r="K195" s="200"/>
      <c r="L195" s="200"/>
      <c r="M195" s="200"/>
      <c r="N195" s="200"/>
      <c r="O195" s="200"/>
      <c r="P195" s="201"/>
      <c r="Q195" s="167"/>
      <c r="R195" s="167"/>
      <c r="S195" s="167"/>
      <c r="T195" s="167"/>
      <c r="U195" s="167"/>
    </row>
    <row r="196" spans="1:21" s="111" customFormat="1" ht="21">
      <c r="A196" s="203" t="s">
        <v>264</v>
      </c>
      <c r="B196" s="199"/>
      <c r="C196" s="200"/>
      <c r="D196" s="200"/>
      <c r="E196" s="200"/>
      <c r="F196" s="200"/>
      <c r="G196" s="200"/>
      <c r="H196" s="200"/>
      <c r="I196" s="200"/>
      <c r="J196" s="200"/>
      <c r="K196" s="200"/>
      <c r="L196" s="200"/>
      <c r="M196" s="200"/>
      <c r="N196" s="200"/>
      <c r="O196" s="200"/>
      <c r="P196" s="201"/>
      <c r="Q196" s="167"/>
      <c r="R196" s="167"/>
      <c r="S196" s="167"/>
      <c r="T196" s="167"/>
      <c r="U196" s="167"/>
    </row>
    <row r="197" spans="1:21" s="111" customFormat="1" ht="21">
      <c r="A197" s="16" t="s">
        <v>165</v>
      </c>
      <c r="B197" s="199">
        <v>100</v>
      </c>
      <c r="C197" s="200"/>
      <c r="D197" s="200"/>
      <c r="E197" s="200"/>
      <c r="F197" s="200"/>
      <c r="G197" s="200"/>
      <c r="H197" s="200"/>
      <c r="I197" s="200"/>
      <c r="J197" s="200"/>
      <c r="K197" s="200"/>
      <c r="L197" s="200"/>
      <c r="M197" s="200"/>
      <c r="N197" s="200"/>
      <c r="O197" s="200"/>
      <c r="P197" s="201"/>
      <c r="Q197" s="167"/>
      <c r="R197" s="167"/>
      <c r="S197" s="167"/>
      <c r="T197" s="167"/>
      <c r="U197" s="167"/>
    </row>
    <row r="198" spans="1:21" s="111" customFormat="1" ht="21">
      <c r="A198" s="16" t="s">
        <v>265</v>
      </c>
      <c r="B198" s="199"/>
      <c r="C198" s="200"/>
      <c r="D198" s="200"/>
      <c r="E198" s="200"/>
      <c r="F198" s="200"/>
      <c r="G198" s="200"/>
      <c r="H198" s="200"/>
      <c r="I198" s="200"/>
      <c r="J198" s="200"/>
      <c r="K198" s="200"/>
      <c r="L198" s="200"/>
      <c r="M198" s="200"/>
      <c r="N198" s="200"/>
      <c r="O198" s="200"/>
      <c r="P198" s="201"/>
      <c r="Q198" s="167"/>
      <c r="R198" s="167"/>
      <c r="S198" s="167"/>
      <c r="T198" s="167"/>
      <c r="U198" s="167"/>
    </row>
    <row r="199" spans="1:21" s="111" customFormat="1" ht="21">
      <c r="A199" s="16" t="s">
        <v>266</v>
      </c>
      <c r="B199" s="199"/>
      <c r="C199" s="200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  <c r="P199" s="201"/>
      <c r="Q199" s="167"/>
      <c r="R199" s="167"/>
      <c r="S199" s="167"/>
      <c r="T199" s="167"/>
      <c r="U199" s="167"/>
    </row>
    <row r="200" spans="1:21" s="111" customFormat="1" ht="21">
      <c r="A200" s="16" t="s">
        <v>267</v>
      </c>
      <c r="B200" s="199"/>
      <c r="C200" s="200"/>
      <c r="D200" s="200"/>
      <c r="E200" s="200"/>
      <c r="F200" s="200"/>
      <c r="G200" s="200"/>
      <c r="H200" s="200"/>
      <c r="I200" s="200"/>
      <c r="J200" s="200"/>
      <c r="K200" s="200"/>
      <c r="L200" s="200"/>
      <c r="M200" s="200"/>
      <c r="N200" s="200"/>
      <c r="O200" s="200"/>
      <c r="P200" s="201"/>
      <c r="Q200" s="167"/>
      <c r="R200" s="167"/>
      <c r="S200" s="167"/>
      <c r="T200" s="167"/>
      <c r="U200" s="167"/>
    </row>
    <row r="201" spans="1:21" s="111" customFormat="1" ht="21">
      <c r="A201" s="203" t="s">
        <v>268</v>
      </c>
      <c r="B201" s="199"/>
      <c r="C201" s="200"/>
      <c r="D201" s="200"/>
      <c r="E201" s="200"/>
      <c r="F201" s="200"/>
      <c r="G201" s="200"/>
      <c r="H201" s="200"/>
      <c r="I201" s="200"/>
      <c r="J201" s="200"/>
      <c r="K201" s="200"/>
      <c r="L201" s="200"/>
      <c r="M201" s="200"/>
      <c r="N201" s="200"/>
      <c r="O201" s="200"/>
      <c r="P201" s="201"/>
      <c r="Q201" s="167"/>
      <c r="R201" s="167"/>
      <c r="S201" s="167"/>
      <c r="T201" s="167"/>
      <c r="U201" s="167"/>
    </row>
    <row r="202" spans="1:21" s="111" customFormat="1" ht="21">
      <c r="A202" s="16" t="s">
        <v>168</v>
      </c>
      <c r="B202" s="199">
        <v>100</v>
      </c>
      <c r="C202" s="200"/>
      <c r="D202" s="200"/>
      <c r="E202" s="200"/>
      <c r="F202" s="200"/>
      <c r="G202" s="200"/>
      <c r="H202" s="200"/>
      <c r="I202" s="200"/>
      <c r="J202" s="200"/>
      <c r="K202" s="200"/>
      <c r="L202" s="200"/>
      <c r="M202" s="200"/>
      <c r="N202" s="200"/>
      <c r="O202" s="200"/>
      <c r="P202" s="201"/>
      <c r="Q202" s="167"/>
      <c r="R202" s="167"/>
      <c r="S202" s="167"/>
      <c r="T202" s="167"/>
      <c r="U202" s="167"/>
    </row>
    <row r="203" spans="1:21" s="111" customFormat="1" ht="21">
      <c r="A203" s="203" t="s">
        <v>269</v>
      </c>
      <c r="B203" s="199"/>
      <c r="C203" s="200"/>
      <c r="D203" s="200"/>
      <c r="E203" s="200"/>
      <c r="F203" s="200"/>
      <c r="G203" s="200"/>
      <c r="H203" s="200"/>
      <c r="I203" s="200"/>
      <c r="J203" s="200"/>
      <c r="K203" s="200"/>
      <c r="L203" s="200"/>
      <c r="M203" s="200"/>
      <c r="N203" s="200"/>
      <c r="O203" s="200"/>
      <c r="P203" s="201"/>
      <c r="Q203" s="167"/>
      <c r="R203" s="167"/>
      <c r="S203" s="167"/>
      <c r="T203" s="167"/>
      <c r="U203" s="167"/>
    </row>
    <row r="204" spans="1:21" s="111" customFormat="1" ht="21">
      <c r="A204" s="203" t="s">
        <v>270</v>
      </c>
      <c r="B204" s="199"/>
      <c r="C204" s="200"/>
      <c r="D204" s="200"/>
      <c r="E204" s="200"/>
      <c r="F204" s="200"/>
      <c r="G204" s="200"/>
      <c r="H204" s="200"/>
      <c r="I204" s="200"/>
      <c r="J204" s="200"/>
      <c r="K204" s="200"/>
      <c r="L204" s="200"/>
      <c r="M204" s="200"/>
      <c r="N204" s="200"/>
      <c r="O204" s="200"/>
      <c r="P204" s="201"/>
      <c r="Q204" s="167"/>
      <c r="R204" s="167"/>
      <c r="S204" s="167"/>
      <c r="T204" s="167"/>
      <c r="U204" s="167"/>
    </row>
    <row r="205" spans="1:21" s="111" customFormat="1" ht="21">
      <c r="A205" s="203" t="s">
        <v>247</v>
      </c>
      <c r="B205" s="199"/>
      <c r="C205" s="200"/>
      <c r="D205" s="200"/>
      <c r="E205" s="200"/>
      <c r="F205" s="200"/>
      <c r="G205" s="200"/>
      <c r="H205" s="200"/>
      <c r="I205" s="200"/>
      <c r="J205" s="200"/>
      <c r="K205" s="200"/>
      <c r="L205" s="200"/>
      <c r="M205" s="200"/>
      <c r="N205" s="200"/>
      <c r="O205" s="200"/>
      <c r="P205" s="201"/>
      <c r="Q205" s="167"/>
      <c r="R205" s="167"/>
      <c r="S205" s="167"/>
      <c r="T205" s="167"/>
      <c r="U205" s="167"/>
    </row>
    <row r="206" spans="1:21" s="111" customFormat="1" ht="21">
      <c r="A206" s="203" t="s">
        <v>271</v>
      </c>
      <c r="B206" s="199"/>
      <c r="C206" s="200"/>
      <c r="D206" s="200"/>
      <c r="E206" s="200"/>
      <c r="F206" s="200"/>
      <c r="G206" s="200"/>
      <c r="H206" s="200"/>
      <c r="I206" s="200"/>
      <c r="J206" s="200"/>
      <c r="K206" s="200"/>
      <c r="L206" s="200"/>
      <c r="M206" s="200"/>
      <c r="N206" s="200"/>
      <c r="O206" s="200"/>
      <c r="P206" s="201"/>
      <c r="Q206" s="167"/>
      <c r="R206" s="167"/>
      <c r="S206" s="167"/>
      <c r="T206" s="167"/>
      <c r="U206" s="167"/>
    </row>
    <row r="207" spans="1:21" s="111" customFormat="1" ht="21">
      <c r="A207" s="203" t="s">
        <v>272</v>
      </c>
      <c r="B207" s="199"/>
      <c r="C207" s="200"/>
      <c r="D207" s="200"/>
      <c r="E207" s="200"/>
      <c r="F207" s="200"/>
      <c r="G207" s="200"/>
      <c r="H207" s="200"/>
      <c r="I207" s="200"/>
      <c r="J207" s="200"/>
      <c r="K207" s="200"/>
      <c r="L207" s="200"/>
      <c r="M207" s="200"/>
      <c r="N207" s="200"/>
      <c r="O207" s="200"/>
      <c r="P207" s="201"/>
      <c r="Q207" s="167"/>
      <c r="R207" s="167"/>
      <c r="S207" s="167"/>
      <c r="T207" s="167"/>
      <c r="U207" s="167"/>
    </row>
    <row r="208" spans="1:21" s="111" customFormat="1" ht="21">
      <c r="A208" s="16" t="s">
        <v>171</v>
      </c>
      <c r="B208" s="199">
        <v>100</v>
      </c>
      <c r="C208" s="200"/>
      <c r="D208" s="200"/>
      <c r="E208" s="200"/>
      <c r="F208" s="200"/>
      <c r="G208" s="200"/>
      <c r="H208" s="200"/>
      <c r="I208" s="200"/>
      <c r="J208" s="200"/>
      <c r="K208" s="200"/>
      <c r="L208" s="200"/>
      <c r="M208" s="200"/>
      <c r="N208" s="200"/>
      <c r="O208" s="200"/>
      <c r="P208" s="201"/>
      <c r="Q208" s="167"/>
      <c r="R208" s="167"/>
      <c r="S208" s="167"/>
      <c r="T208" s="167"/>
      <c r="U208" s="167"/>
    </row>
    <row r="209" spans="1:21" s="111" customFormat="1" ht="21">
      <c r="A209" s="203" t="s">
        <v>253</v>
      </c>
      <c r="B209" s="199"/>
      <c r="C209" s="200"/>
      <c r="D209" s="200"/>
      <c r="E209" s="200"/>
      <c r="F209" s="200"/>
      <c r="G209" s="200"/>
      <c r="H209" s="200"/>
      <c r="I209" s="200"/>
      <c r="J209" s="200"/>
      <c r="K209" s="200"/>
      <c r="L209" s="200"/>
      <c r="M209" s="200"/>
      <c r="N209" s="200"/>
      <c r="O209" s="200"/>
      <c r="P209" s="201"/>
      <c r="Q209" s="167"/>
      <c r="R209" s="167"/>
      <c r="S209" s="167"/>
      <c r="T209" s="167"/>
      <c r="U209" s="167"/>
    </row>
    <row r="210" spans="1:21" s="111" customFormat="1" ht="21">
      <c r="A210" s="203" t="s">
        <v>246</v>
      </c>
      <c r="B210" s="199"/>
      <c r="C210" s="200"/>
      <c r="D210" s="200"/>
      <c r="E210" s="200"/>
      <c r="F210" s="200"/>
      <c r="G210" s="200"/>
      <c r="H210" s="200"/>
      <c r="I210" s="200"/>
      <c r="J210" s="200"/>
      <c r="K210" s="200"/>
      <c r="L210" s="200"/>
      <c r="M210" s="200"/>
      <c r="N210" s="200"/>
      <c r="O210" s="200"/>
      <c r="P210" s="201"/>
      <c r="Q210" s="167"/>
      <c r="R210" s="167"/>
      <c r="S210" s="167"/>
      <c r="T210" s="167"/>
      <c r="U210" s="167"/>
    </row>
    <row r="211" spans="1:21" s="111" customFormat="1" ht="21">
      <c r="A211" s="16" t="s">
        <v>173</v>
      </c>
      <c r="B211" s="199">
        <v>100</v>
      </c>
      <c r="C211" s="200"/>
      <c r="D211" s="200"/>
      <c r="E211" s="200"/>
      <c r="F211" s="200"/>
      <c r="G211" s="200"/>
      <c r="H211" s="200"/>
      <c r="I211" s="200"/>
      <c r="J211" s="200"/>
      <c r="K211" s="200"/>
      <c r="L211" s="200"/>
      <c r="M211" s="200"/>
      <c r="N211" s="200"/>
      <c r="O211" s="200"/>
      <c r="P211" s="201"/>
      <c r="Q211" s="167"/>
      <c r="R211" s="167"/>
      <c r="S211" s="167"/>
      <c r="T211" s="167"/>
      <c r="U211" s="167"/>
    </row>
    <row r="212" spans="1:21" s="111" customFormat="1" ht="21">
      <c r="A212" s="203" t="s">
        <v>205</v>
      </c>
      <c r="B212" s="199"/>
      <c r="C212" s="200"/>
      <c r="D212" s="200"/>
      <c r="E212" s="200"/>
      <c r="F212" s="200"/>
      <c r="G212" s="200"/>
      <c r="H212" s="200"/>
      <c r="I212" s="200"/>
      <c r="J212" s="200"/>
      <c r="K212" s="200"/>
      <c r="L212" s="200"/>
      <c r="M212" s="200"/>
      <c r="N212" s="200"/>
      <c r="O212" s="200"/>
      <c r="P212" s="201"/>
      <c r="Q212" s="167"/>
      <c r="R212" s="167"/>
      <c r="S212" s="167"/>
      <c r="T212" s="167"/>
      <c r="U212" s="167"/>
    </row>
    <row r="213" spans="1:21" s="111" customFormat="1" ht="21">
      <c r="A213" s="203" t="s">
        <v>186</v>
      </c>
      <c r="B213" s="199"/>
      <c r="C213" s="200"/>
      <c r="D213" s="200"/>
      <c r="E213" s="200"/>
      <c r="F213" s="200"/>
      <c r="G213" s="200"/>
      <c r="H213" s="200"/>
      <c r="I213" s="200"/>
      <c r="J213" s="200"/>
      <c r="K213" s="200"/>
      <c r="L213" s="200"/>
      <c r="M213" s="200"/>
      <c r="N213" s="200"/>
      <c r="O213" s="200"/>
      <c r="P213" s="201"/>
      <c r="Q213" s="167"/>
      <c r="R213" s="167"/>
      <c r="S213" s="167"/>
      <c r="T213" s="167"/>
      <c r="U213" s="167"/>
    </row>
    <row r="214" spans="1:21" s="111" customFormat="1" ht="21">
      <c r="A214" s="16" t="s">
        <v>176</v>
      </c>
      <c r="B214" s="199">
        <v>100</v>
      </c>
      <c r="C214" s="200"/>
      <c r="D214" s="200"/>
      <c r="E214" s="200"/>
      <c r="F214" s="200"/>
      <c r="G214" s="200"/>
      <c r="H214" s="200"/>
      <c r="I214" s="200"/>
      <c r="J214" s="200"/>
      <c r="K214" s="200"/>
      <c r="L214" s="200"/>
      <c r="M214" s="200"/>
      <c r="N214" s="200"/>
      <c r="O214" s="200"/>
      <c r="P214" s="201"/>
      <c r="Q214" s="167"/>
      <c r="R214" s="167"/>
      <c r="S214" s="167"/>
      <c r="T214" s="167"/>
      <c r="U214" s="167"/>
    </row>
    <row r="215" spans="1:21" s="111" customFormat="1" ht="21">
      <c r="A215" s="203" t="s">
        <v>253</v>
      </c>
      <c r="B215" s="199"/>
      <c r="C215" s="200"/>
      <c r="D215" s="200"/>
      <c r="E215" s="200"/>
      <c r="F215" s="200"/>
      <c r="G215" s="200"/>
      <c r="H215" s="200"/>
      <c r="I215" s="200"/>
      <c r="J215" s="200"/>
      <c r="K215" s="200"/>
      <c r="L215" s="200"/>
      <c r="M215" s="200"/>
      <c r="N215" s="200"/>
      <c r="O215" s="200"/>
      <c r="P215" s="201"/>
      <c r="Q215" s="167"/>
      <c r="R215" s="167"/>
      <c r="S215" s="167"/>
      <c r="T215" s="167"/>
      <c r="U215" s="167"/>
    </row>
    <row r="216" spans="1:21" s="111" customFormat="1" ht="21">
      <c r="A216" s="203" t="s">
        <v>254</v>
      </c>
      <c r="B216" s="199"/>
      <c r="C216" s="200"/>
      <c r="D216" s="200"/>
      <c r="E216" s="200"/>
      <c r="F216" s="200"/>
      <c r="G216" s="200"/>
      <c r="H216" s="200"/>
      <c r="I216" s="200"/>
      <c r="J216" s="200"/>
      <c r="K216" s="200"/>
      <c r="L216" s="200"/>
      <c r="M216" s="200"/>
      <c r="N216" s="200"/>
      <c r="O216" s="200"/>
      <c r="P216" s="201"/>
      <c r="Q216" s="167"/>
      <c r="R216" s="167"/>
      <c r="S216" s="167"/>
      <c r="T216" s="167"/>
      <c r="U216" s="167"/>
    </row>
    <row r="217" spans="1:21" s="111" customFormat="1" ht="21">
      <c r="A217" s="203" t="s">
        <v>273</v>
      </c>
      <c r="B217" s="199"/>
      <c r="C217" s="200"/>
      <c r="D217" s="200"/>
      <c r="E217" s="200"/>
      <c r="F217" s="200"/>
      <c r="G217" s="200"/>
      <c r="H217" s="200"/>
      <c r="I217" s="200"/>
      <c r="J217" s="200"/>
      <c r="K217" s="200"/>
      <c r="L217" s="200"/>
      <c r="M217" s="200"/>
      <c r="N217" s="200"/>
      <c r="O217" s="200"/>
      <c r="P217" s="201"/>
      <c r="Q217" s="167"/>
      <c r="R217" s="167"/>
      <c r="S217" s="167"/>
      <c r="T217" s="167"/>
      <c r="U217" s="167"/>
    </row>
    <row r="218" spans="1:21" s="111" customFormat="1" ht="21">
      <c r="A218" s="203" t="s">
        <v>274</v>
      </c>
      <c r="B218" s="199"/>
      <c r="C218" s="200"/>
      <c r="D218" s="200"/>
      <c r="E218" s="200"/>
      <c r="F218" s="200"/>
      <c r="G218" s="200"/>
      <c r="H218" s="200"/>
      <c r="I218" s="200"/>
      <c r="J218" s="200"/>
      <c r="K218" s="200"/>
      <c r="L218" s="200"/>
      <c r="M218" s="200"/>
      <c r="N218" s="200"/>
      <c r="O218" s="200"/>
      <c r="P218" s="201"/>
      <c r="Q218" s="167"/>
      <c r="R218" s="167"/>
      <c r="S218" s="167"/>
      <c r="T218" s="167"/>
      <c r="U218" s="167"/>
    </row>
    <row r="219" spans="1:21" s="111" customFormat="1" ht="21">
      <c r="A219" s="16" t="s">
        <v>178</v>
      </c>
      <c r="B219" s="199">
        <v>100</v>
      </c>
      <c r="C219" s="200"/>
      <c r="D219" s="200"/>
      <c r="E219" s="200"/>
      <c r="F219" s="200"/>
      <c r="G219" s="200"/>
      <c r="H219" s="200"/>
      <c r="I219" s="200"/>
      <c r="J219" s="200"/>
      <c r="K219" s="200"/>
      <c r="L219" s="200"/>
      <c r="M219" s="200"/>
      <c r="N219" s="200"/>
      <c r="O219" s="200"/>
      <c r="P219" s="201"/>
      <c r="Q219" s="167"/>
      <c r="R219" s="167"/>
      <c r="S219" s="167"/>
      <c r="T219" s="167"/>
      <c r="U219" s="167"/>
    </row>
    <row r="220" spans="1:21" s="111" customFormat="1" ht="21">
      <c r="A220" s="203" t="s">
        <v>253</v>
      </c>
      <c r="B220" s="199"/>
      <c r="C220" s="200"/>
      <c r="D220" s="200"/>
      <c r="E220" s="200"/>
      <c r="F220" s="200"/>
      <c r="G220" s="200"/>
      <c r="H220" s="200"/>
      <c r="I220" s="200"/>
      <c r="J220" s="200"/>
      <c r="K220" s="200"/>
      <c r="L220" s="200"/>
      <c r="M220" s="200"/>
      <c r="N220" s="200"/>
      <c r="O220" s="200"/>
      <c r="P220" s="201"/>
      <c r="Q220" s="167"/>
      <c r="R220" s="167"/>
      <c r="S220" s="167"/>
      <c r="T220" s="167"/>
      <c r="U220" s="167"/>
    </row>
    <row r="221" spans="1:21" s="111" customFormat="1" ht="21">
      <c r="A221" s="203" t="s">
        <v>152</v>
      </c>
      <c r="B221" s="199"/>
      <c r="C221" s="200"/>
      <c r="D221" s="200"/>
      <c r="E221" s="200"/>
      <c r="F221" s="200"/>
      <c r="G221" s="200"/>
      <c r="H221" s="200"/>
      <c r="I221" s="200"/>
      <c r="J221" s="200"/>
      <c r="K221" s="200"/>
      <c r="L221" s="200"/>
      <c r="M221" s="200"/>
      <c r="N221" s="200"/>
      <c r="O221" s="200"/>
      <c r="P221" s="201"/>
      <c r="Q221" s="167"/>
      <c r="R221" s="167"/>
      <c r="S221" s="167"/>
      <c r="T221" s="167"/>
      <c r="U221" s="167"/>
    </row>
    <row r="222" spans="1:21" s="111" customFormat="1" ht="21">
      <c r="A222" s="203" t="s">
        <v>255</v>
      </c>
      <c r="B222" s="199"/>
      <c r="C222" s="200"/>
      <c r="D222" s="200"/>
      <c r="E222" s="200"/>
      <c r="F222" s="200"/>
      <c r="G222" s="200"/>
      <c r="H222" s="200"/>
      <c r="I222" s="200"/>
      <c r="J222" s="200"/>
      <c r="K222" s="200"/>
      <c r="L222" s="200"/>
      <c r="M222" s="200"/>
      <c r="N222" s="200"/>
      <c r="O222" s="200"/>
      <c r="P222" s="201"/>
      <c r="Q222" s="167"/>
      <c r="R222" s="167"/>
      <c r="S222" s="167"/>
      <c r="T222" s="167"/>
      <c r="U222" s="167"/>
    </row>
    <row r="223" spans="1:21" s="111" customFormat="1" ht="21">
      <c r="A223" s="203" t="s">
        <v>275</v>
      </c>
      <c r="B223" s="199"/>
      <c r="C223" s="200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  <c r="N223" s="200"/>
      <c r="O223" s="200"/>
      <c r="P223" s="201"/>
      <c r="Q223" s="167"/>
      <c r="R223" s="167"/>
      <c r="S223" s="167"/>
      <c r="T223" s="167"/>
      <c r="U223" s="167"/>
    </row>
    <row r="224" spans="1:21" s="111" customFormat="1" ht="21">
      <c r="A224" s="16" t="s">
        <v>180</v>
      </c>
      <c r="B224" s="199">
        <v>100</v>
      </c>
      <c r="C224" s="200"/>
      <c r="D224" s="200"/>
      <c r="E224" s="200"/>
      <c r="F224" s="200"/>
      <c r="G224" s="200"/>
      <c r="H224" s="200"/>
      <c r="I224" s="200"/>
      <c r="J224" s="200"/>
      <c r="K224" s="200"/>
      <c r="L224" s="200"/>
      <c r="M224" s="200"/>
      <c r="N224" s="200"/>
      <c r="O224" s="200"/>
      <c r="P224" s="201"/>
      <c r="Q224" s="167"/>
      <c r="R224" s="167"/>
      <c r="S224" s="167"/>
      <c r="T224" s="167"/>
      <c r="U224" s="167"/>
    </row>
    <row r="225" spans="1:21" s="111" customFormat="1" ht="21">
      <c r="A225" s="203" t="s">
        <v>253</v>
      </c>
      <c r="B225" s="199"/>
      <c r="C225" s="200"/>
      <c r="D225" s="200"/>
      <c r="E225" s="200"/>
      <c r="F225" s="200"/>
      <c r="G225" s="200"/>
      <c r="H225" s="200"/>
      <c r="I225" s="200"/>
      <c r="J225" s="200"/>
      <c r="K225" s="200"/>
      <c r="L225" s="200"/>
      <c r="M225" s="200"/>
      <c r="N225" s="200"/>
      <c r="O225" s="200"/>
      <c r="P225" s="201"/>
      <c r="Q225" s="167"/>
      <c r="R225" s="167"/>
      <c r="S225" s="167"/>
      <c r="T225" s="167"/>
      <c r="U225" s="167"/>
    </row>
    <row r="226" spans="1:21" s="111" customFormat="1" ht="21">
      <c r="A226" s="171" t="s">
        <v>276</v>
      </c>
      <c r="B226" s="199"/>
      <c r="C226" s="200"/>
      <c r="D226" s="200"/>
      <c r="E226" s="200"/>
      <c r="F226" s="200"/>
      <c r="G226" s="200"/>
      <c r="H226" s="200"/>
      <c r="I226" s="200"/>
      <c r="J226" s="200"/>
      <c r="K226" s="200"/>
      <c r="L226" s="200"/>
      <c r="M226" s="200"/>
      <c r="N226" s="200"/>
      <c r="O226" s="200"/>
      <c r="P226" s="201"/>
      <c r="Q226" s="167"/>
      <c r="R226" s="167"/>
      <c r="S226" s="167"/>
      <c r="T226" s="167"/>
      <c r="U226" s="167"/>
    </row>
    <row r="227" spans="1:21" s="111" customFormat="1" ht="21">
      <c r="A227" s="174" t="s">
        <v>182</v>
      </c>
      <c r="B227" s="199">
        <v>100</v>
      </c>
      <c r="C227" s="200"/>
      <c r="D227" s="200"/>
      <c r="E227" s="200"/>
      <c r="F227" s="200"/>
      <c r="G227" s="200"/>
      <c r="H227" s="200"/>
      <c r="I227" s="200"/>
      <c r="J227" s="200"/>
      <c r="K227" s="200"/>
      <c r="L227" s="200"/>
      <c r="M227" s="200"/>
      <c r="N227" s="200"/>
      <c r="O227" s="200"/>
      <c r="P227" s="201"/>
      <c r="Q227" s="167"/>
      <c r="R227" s="167"/>
      <c r="S227" s="167"/>
      <c r="T227" s="167"/>
      <c r="U227" s="167"/>
    </row>
    <row r="228" spans="1:21" s="111" customFormat="1" ht="21">
      <c r="A228" s="171" t="s">
        <v>179</v>
      </c>
      <c r="B228" s="199"/>
      <c r="C228" s="200"/>
      <c r="D228" s="200"/>
      <c r="E228" s="200"/>
      <c r="F228" s="200"/>
      <c r="G228" s="200"/>
      <c r="H228" s="200"/>
      <c r="I228" s="200"/>
      <c r="J228" s="200"/>
      <c r="K228" s="200"/>
      <c r="L228" s="200"/>
      <c r="M228" s="200"/>
      <c r="N228" s="200"/>
      <c r="O228" s="200"/>
      <c r="P228" s="201"/>
      <c r="Q228" s="167"/>
      <c r="R228" s="167"/>
      <c r="S228" s="167"/>
      <c r="T228" s="167"/>
      <c r="U228" s="167"/>
    </row>
    <row r="229" spans="1:21" s="111" customFormat="1" ht="21">
      <c r="A229" s="171" t="s">
        <v>277</v>
      </c>
      <c r="B229" s="199"/>
      <c r="C229" s="200"/>
      <c r="D229" s="200"/>
      <c r="E229" s="200"/>
      <c r="F229" s="200"/>
      <c r="G229" s="200"/>
      <c r="H229" s="200"/>
      <c r="I229" s="200"/>
      <c r="J229" s="200"/>
      <c r="K229" s="200"/>
      <c r="L229" s="200"/>
      <c r="M229" s="200"/>
      <c r="N229" s="200"/>
      <c r="O229" s="200"/>
      <c r="P229" s="201"/>
      <c r="Q229" s="167"/>
      <c r="R229" s="167"/>
      <c r="S229" s="167"/>
      <c r="T229" s="167"/>
      <c r="U229" s="167"/>
    </row>
    <row r="230" spans="1:21" s="111" customFormat="1" ht="21">
      <c r="A230" s="171" t="s">
        <v>278</v>
      </c>
      <c r="B230" s="199"/>
      <c r="C230" s="200"/>
      <c r="D230" s="200"/>
      <c r="E230" s="200"/>
      <c r="F230" s="200"/>
      <c r="G230" s="200"/>
      <c r="H230" s="200"/>
      <c r="I230" s="200"/>
      <c r="J230" s="200"/>
      <c r="K230" s="200"/>
      <c r="L230" s="200"/>
      <c r="M230" s="200"/>
      <c r="N230" s="200"/>
      <c r="O230" s="200"/>
      <c r="P230" s="201"/>
      <c r="Q230" s="167"/>
      <c r="R230" s="167"/>
      <c r="S230" s="167"/>
      <c r="T230" s="167"/>
      <c r="U230" s="167"/>
    </row>
    <row r="231" spans="1:21" s="111" customFormat="1" ht="21">
      <c r="A231" s="171" t="s">
        <v>259</v>
      </c>
      <c r="B231" s="199"/>
      <c r="C231" s="200"/>
      <c r="D231" s="200"/>
      <c r="E231" s="200"/>
      <c r="F231" s="200"/>
      <c r="G231" s="200"/>
      <c r="H231" s="200"/>
      <c r="I231" s="200"/>
      <c r="J231" s="200"/>
      <c r="K231" s="200"/>
      <c r="L231" s="200"/>
      <c r="M231" s="200"/>
      <c r="N231" s="200"/>
      <c r="O231" s="200"/>
      <c r="P231" s="201"/>
      <c r="Q231" s="167"/>
      <c r="R231" s="167"/>
      <c r="S231" s="167"/>
      <c r="T231" s="167"/>
      <c r="U231" s="167"/>
    </row>
    <row r="232" spans="1:21" s="111" customFormat="1" ht="21">
      <c r="A232" s="171" t="s">
        <v>279</v>
      </c>
      <c r="B232" s="199"/>
      <c r="C232" s="200"/>
      <c r="D232" s="200"/>
      <c r="E232" s="200"/>
      <c r="F232" s="200"/>
      <c r="G232" s="200"/>
      <c r="H232" s="200"/>
      <c r="I232" s="200"/>
      <c r="J232" s="200"/>
      <c r="K232" s="200"/>
      <c r="L232" s="200"/>
      <c r="M232" s="200"/>
      <c r="N232" s="200"/>
      <c r="O232" s="200"/>
      <c r="P232" s="201"/>
      <c r="Q232" s="167"/>
      <c r="R232" s="167"/>
      <c r="S232" s="167"/>
      <c r="T232" s="167"/>
      <c r="U232" s="167"/>
    </row>
    <row r="233" spans="1:21" s="111" customFormat="1" ht="21">
      <c r="A233" s="174" t="s">
        <v>183</v>
      </c>
      <c r="B233" s="199">
        <v>100</v>
      </c>
      <c r="C233" s="200"/>
      <c r="D233" s="200"/>
      <c r="E233" s="200"/>
      <c r="F233" s="200"/>
      <c r="G233" s="200"/>
      <c r="H233" s="200"/>
      <c r="I233" s="200"/>
      <c r="J233" s="200"/>
      <c r="K233" s="200"/>
      <c r="L233" s="200"/>
      <c r="M233" s="200"/>
      <c r="N233" s="200"/>
      <c r="O233" s="200"/>
      <c r="P233" s="201"/>
      <c r="Q233" s="167"/>
      <c r="R233" s="167"/>
      <c r="S233" s="167"/>
      <c r="T233" s="167"/>
      <c r="U233" s="167"/>
    </row>
    <row r="234" spans="1:21" s="111" customFormat="1" ht="21">
      <c r="A234" s="171" t="s">
        <v>253</v>
      </c>
      <c r="B234" s="199"/>
      <c r="C234" s="200"/>
      <c r="D234" s="200"/>
      <c r="E234" s="200"/>
      <c r="F234" s="200"/>
      <c r="G234" s="200"/>
      <c r="H234" s="200"/>
      <c r="I234" s="200"/>
      <c r="J234" s="200"/>
      <c r="K234" s="200"/>
      <c r="L234" s="200"/>
      <c r="M234" s="200"/>
      <c r="N234" s="200"/>
      <c r="O234" s="200"/>
      <c r="P234" s="201"/>
      <c r="Q234" s="167"/>
      <c r="R234" s="167"/>
      <c r="S234" s="167"/>
      <c r="T234" s="167"/>
      <c r="U234" s="167"/>
    </row>
    <row r="235" spans="1:21" s="111" customFormat="1" ht="21">
      <c r="A235" s="171" t="s">
        <v>276</v>
      </c>
      <c r="B235" s="199"/>
      <c r="C235" s="200"/>
      <c r="D235" s="200"/>
      <c r="E235" s="200"/>
      <c r="F235" s="200"/>
      <c r="G235" s="200"/>
      <c r="H235" s="200"/>
      <c r="I235" s="200"/>
      <c r="J235" s="200"/>
      <c r="K235" s="200"/>
      <c r="L235" s="200"/>
      <c r="M235" s="200"/>
      <c r="N235" s="200"/>
      <c r="O235" s="200"/>
      <c r="P235" s="201"/>
      <c r="Q235" s="167"/>
      <c r="R235" s="167"/>
      <c r="S235" s="167"/>
      <c r="T235" s="167"/>
      <c r="U235" s="167"/>
    </row>
    <row r="236" spans="1:21" s="111" customFormat="1" ht="21">
      <c r="A236" s="165" t="s">
        <v>280</v>
      </c>
      <c r="B236" s="199"/>
      <c r="C236" s="200"/>
      <c r="D236" s="200"/>
      <c r="E236" s="200"/>
      <c r="F236" s="200"/>
      <c r="G236" s="200"/>
      <c r="H236" s="200"/>
      <c r="I236" s="200"/>
      <c r="J236" s="200"/>
      <c r="K236" s="200"/>
      <c r="L236" s="200"/>
      <c r="M236" s="200"/>
      <c r="N236" s="200"/>
      <c r="O236" s="200"/>
      <c r="P236" s="201"/>
      <c r="Q236" s="167"/>
      <c r="R236" s="167"/>
      <c r="S236" s="167"/>
      <c r="T236" s="167"/>
      <c r="U236" s="167"/>
    </row>
    <row r="237" spans="1:21" s="111" customFormat="1" ht="21">
      <c r="A237" s="165"/>
      <c r="B237" s="199"/>
      <c r="C237" s="200"/>
      <c r="D237" s="200"/>
      <c r="E237" s="200"/>
      <c r="F237" s="200"/>
      <c r="G237" s="200"/>
      <c r="H237" s="200"/>
      <c r="I237" s="200"/>
      <c r="J237" s="200"/>
      <c r="K237" s="200"/>
      <c r="L237" s="200"/>
      <c r="M237" s="200"/>
      <c r="N237" s="200"/>
      <c r="O237" s="200"/>
      <c r="P237" s="201"/>
      <c r="Q237" s="167"/>
      <c r="R237" s="167"/>
      <c r="S237" s="167"/>
      <c r="T237" s="167"/>
      <c r="U237" s="167"/>
    </row>
    <row r="238" spans="1:21" s="111" customFormat="1" ht="21">
      <c r="A238" s="165" t="s">
        <v>41</v>
      </c>
      <c r="B238" s="199"/>
      <c r="C238" s="200"/>
      <c r="D238" s="200"/>
      <c r="E238" s="200"/>
      <c r="F238" s="200"/>
      <c r="G238" s="200"/>
      <c r="H238" s="200"/>
      <c r="I238" s="200"/>
      <c r="J238" s="200"/>
      <c r="K238" s="200"/>
      <c r="L238" s="200"/>
      <c r="M238" s="200"/>
      <c r="N238" s="200"/>
      <c r="O238" s="200"/>
      <c r="P238" s="201"/>
      <c r="Q238" s="167"/>
      <c r="R238" s="167"/>
      <c r="S238" s="167"/>
      <c r="T238" s="167"/>
      <c r="U238" s="167"/>
    </row>
    <row r="239" spans="1:21" s="111" customFormat="1" ht="21">
      <c r="A239" s="165" t="s">
        <v>42</v>
      </c>
      <c r="B239" s="199"/>
      <c r="C239" s="200"/>
      <c r="D239" s="200"/>
      <c r="E239" s="200"/>
      <c r="F239" s="200"/>
      <c r="G239" s="200"/>
      <c r="H239" s="200"/>
      <c r="I239" s="200"/>
      <c r="J239" s="200"/>
      <c r="K239" s="200"/>
      <c r="L239" s="200"/>
      <c r="M239" s="200"/>
      <c r="N239" s="200"/>
      <c r="O239" s="200"/>
      <c r="P239" s="201"/>
      <c r="Q239" s="167"/>
      <c r="R239" s="167"/>
      <c r="S239" s="167"/>
      <c r="T239" s="167"/>
      <c r="U239" s="167"/>
    </row>
    <row r="240" spans="1:21" ht="42">
      <c r="A240" s="175" t="s">
        <v>43</v>
      </c>
      <c r="B240" s="208"/>
      <c r="C240" s="209"/>
      <c r="D240" s="209"/>
      <c r="E240" s="209"/>
      <c r="F240" s="209"/>
      <c r="G240" s="209"/>
      <c r="H240" s="209"/>
      <c r="I240" s="209"/>
      <c r="J240" s="209"/>
      <c r="K240" s="209"/>
      <c r="L240" s="209"/>
      <c r="M240" s="209"/>
      <c r="N240" s="209"/>
      <c r="O240" s="210"/>
      <c r="P240" s="211"/>
      <c r="Q240" s="177"/>
      <c r="R240" s="177"/>
      <c r="S240" s="177"/>
      <c r="T240" s="177"/>
      <c r="U240" s="177"/>
    </row>
    <row r="241" spans="1:21" s="111" customFormat="1" ht="21">
      <c r="A241" s="165" t="s">
        <v>44</v>
      </c>
      <c r="B241" s="199"/>
      <c r="C241" s="200"/>
      <c r="D241" s="200"/>
      <c r="E241" s="200"/>
      <c r="F241" s="200"/>
      <c r="G241" s="200"/>
      <c r="H241" s="200"/>
      <c r="I241" s="200"/>
      <c r="J241" s="200"/>
      <c r="K241" s="200"/>
      <c r="L241" s="200"/>
      <c r="M241" s="200"/>
      <c r="N241" s="200"/>
      <c r="O241" s="200"/>
      <c r="P241" s="201"/>
      <c r="Q241" s="167"/>
      <c r="R241" s="167"/>
      <c r="S241" s="167"/>
      <c r="T241" s="167"/>
      <c r="U241" s="167"/>
    </row>
    <row r="242" spans="1:21" s="111" customFormat="1" ht="21">
      <c r="A242" s="165" t="s">
        <v>45</v>
      </c>
      <c r="B242" s="199"/>
      <c r="C242" s="200"/>
      <c r="D242" s="200"/>
      <c r="E242" s="200"/>
      <c r="F242" s="200"/>
      <c r="G242" s="200"/>
      <c r="H242" s="200"/>
      <c r="I242" s="200"/>
      <c r="J242" s="200"/>
      <c r="K242" s="200"/>
      <c r="L242" s="200"/>
      <c r="M242" s="200"/>
      <c r="N242" s="200"/>
      <c r="O242" s="200"/>
      <c r="P242" s="201"/>
      <c r="Q242" s="167"/>
      <c r="R242" s="167"/>
      <c r="S242" s="167"/>
      <c r="T242" s="167"/>
      <c r="U242" s="167"/>
    </row>
    <row r="243" spans="1:21" s="111" customFormat="1" ht="21">
      <c r="A243" s="165" t="s">
        <v>46</v>
      </c>
      <c r="B243" s="199"/>
      <c r="C243" s="200"/>
      <c r="D243" s="200"/>
      <c r="E243" s="200"/>
      <c r="F243" s="200"/>
      <c r="G243" s="200"/>
      <c r="H243" s="200"/>
      <c r="I243" s="200"/>
      <c r="J243" s="200"/>
      <c r="K243" s="200"/>
      <c r="L243" s="200"/>
      <c r="M243" s="200"/>
      <c r="N243" s="200"/>
      <c r="O243" s="200"/>
      <c r="P243" s="201"/>
      <c r="Q243" s="167"/>
      <c r="R243" s="167"/>
      <c r="S243" s="167"/>
      <c r="T243" s="167"/>
      <c r="U243" s="167"/>
    </row>
    <row r="244" spans="1:21" s="111" customFormat="1" ht="21">
      <c r="A244" s="165" t="s">
        <v>47</v>
      </c>
      <c r="B244" s="199"/>
      <c r="C244" s="200"/>
      <c r="D244" s="200"/>
      <c r="E244" s="200"/>
      <c r="F244" s="200"/>
      <c r="G244" s="200"/>
      <c r="H244" s="200"/>
      <c r="I244" s="200"/>
      <c r="J244" s="200"/>
      <c r="K244" s="200"/>
      <c r="L244" s="200"/>
      <c r="M244" s="200"/>
      <c r="N244" s="200"/>
      <c r="O244" s="200"/>
      <c r="P244" s="201"/>
      <c r="Q244" s="167"/>
      <c r="R244" s="167"/>
      <c r="S244" s="167"/>
      <c r="T244" s="167"/>
      <c r="U244" s="167"/>
    </row>
    <row r="245" spans="1:21" ht="42">
      <c r="A245" s="175" t="s">
        <v>48</v>
      </c>
      <c r="B245" s="208"/>
      <c r="C245" s="209"/>
      <c r="D245" s="209"/>
      <c r="E245" s="209"/>
      <c r="F245" s="209"/>
      <c r="G245" s="209"/>
      <c r="H245" s="209"/>
      <c r="I245" s="209"/>
      <c r="J245" s="209"/>
      <c r="K245" s="209"/>
      <c r="L245" s="209"/>
      <c r="M245" s="209"/>
      <c r="N245" s="209"/>
      <c r="O245" s="210"/>
      <c r="P245" s="211"/>
      <c r="Q245" s="177"/>
      <c r="R245" s="177"/>
      <c r="S245" s="177"/>
      <c r="T245" s="177"/>
      <c r="U245" s="177"/>
    </row>
    <row r="246" spans="1:21" s="111" customFormat="1" ht="42">
      <c r="A246" s="174" t="s">
        <v>49</v>
      </c>
      <c r="B246" s="199"/>
      <c r="C246" s="200"/>
      <c r="D246" s="200"/>
      <c r="E246" s="200"/>
      <c r="F246" s="200"/>
      <c r="G246" s="200"/>
      <c r="H246" s="200"/>
      <c r="I246" s="200"/>
      <c r="J246" s="200"/>
      <c r="K246" s="200"/>
      <c r="L246" s="200"/>
      <c r="M246" s="200"/>
      <c r="N246" s="200"/>
      <c r="O246" s="200"/>
      <c r="P246" s="201"/>
      <c r="Q246" s="167"/>
      <c r="R246" s="167"/>
      <c r="S246" s="167"/>
      <c r="T246" s="167"/>
      <c r="U246" s="167"/>
    </row>
    <row r="247" spans="1:21" s="111" customFormat="1" ht="21">
      <c r="A247" s="165" t="s">
        <v>50</v>
      </c>
      <c r="B247" s="199"/>
      <c r="C247" s="200"/>
      <c r="D247" s="200"/>
      <c r="E247" s="200"/>
      <c r="F247" s="200"/>
      <c r="G247" s="200"/>
      <c r="H247" s="200"/>
      <c r="I247" s="200"/>
      <c r="J247" s="200"/>
      <c r="K247" s="200"/>
      <c r="L247" s="200"/>
      <c r="M247" s="200"/>
      <c r="N247" s="200"/>
      <c r="O247" s="200"/>
      <c r="P247" s="201"/>
      <c r="Q247" s="167"/>
      <c r="R247" s="167"/>
      <c r="S247" s="167"/>
      <c r="T247" s="167"/>
      <c r="U247" s="167"/>
    </row>
    <row r="248" spans="1:21" s="111" customFormat="1" ht="21">
      <c r="A248" s="165" t="s">
        <v>51</v>
      </c>
      <c r="B248" s="160"/>
      <c r="C248" s="200"/>
      <c r="D248" s="200"/>
      <c r="E248" s="200"/>
      <c r="F248" s="200"/>
      <c r="G248" s="200"/>
      <c r="H248" s="200"/>
      <c r="I248" s="200"/>
      <c r="J248" s="200"/>
      <c r="K248" s="200"/>
      <c r="L248" s="200"/>
      <c r="M248" s="200"/>
      <c r="N248" s="200"/>
      <c r="O248" s="200"/>
      <c r="P248" s="201"/>
      <c r="Q248" s="167"/>
      <c r="R248" s="167"/>
      <c r="S248" s="167"/>
      <c r="T248" s="167"/>
      <c r="U248" s="167"/>
    </row>
    <row r="249" spans="1:21" s="111" customFormat="1" ht="21">
      <c r="A249" s="165" t="s">
        <v>52</v>
      </c>
      <c r="B249" s="199"/>
      <c r="C249" s="200"/>
      <c r="D249" s="200"/>
      <c r="E249" s="200"/>
      <c r="F249" s="200"/>
      <c r="G249" s="200"/>
      <c r="H249" s="200"/>
      <c r="I249" s="200"/>
      <c r="J249" s="200"/>
      <c r="K249" s="200"/>
      <c r="L249" s="200"/>
      <c r="M249" s="200"/>
      <c r="N249" s="200"/>
      <c r="O249" s="200"/>
      <c r="P249" s="201"/>
      <c r="Q249" s="167"/>
      <c r="R249" s="167"/>
      <c r="S249" s="167"/>
      <c r="T249" s="167"/>
      <c r="U249" s="167"/>
    </row>
    <row r="250" spans="1:21" s="111" customFormat="1" ht="21">
      <c r="A250" s="174" t="s">
        <v>53</v>
      </c>
      <c r="B250" s="199"/>
      <c r="C250" s="200"/>
      <c r="D250" s="200"/>
      <c r="E250" s="200"/>
      <c r="F250" s="200"/>
      <c r="G250" s="200"/>
      <c r="H250" s="200"/>
      <c r="I250" s="200"/>
      <c r="J250" s="200"/>
      <c r="K250" s="200"/>
      <c r="L250" s="200"/>
      <c r="M250" s="200"/>
      <c r="N250" s="200"/>
      <c r="O250" s="200"/>
      <c r="P250" s="201"/>
      <c r="Q250" s="167"/>
      <c r="R250" s="167"/>
      <c r="S250" s="167"/>
      <c r="T250" s="167"/>
      <c r="U250" s="167"/>
    </row>
    <row r="251" spans="1:21" ht="21">
      <c r="A251" s="178" t="s">
        <v>54</v>
      </c>
      <c r="B251" s="208"/>
      <c r="C251" s="209"/>
      <c r="D251" s="209"/>
      <c r="E251" s="209"/>
      <c r="F251" s="209"/>
      <c r="G251" s="209"/>
      <c r="H251" s="209"/>
      <c r="I251" s="209"/>
      <c r="J251" s="209"/>
      <c r="K251" s="209"/>
      <c r="L251" s="209"/>
      <c r="M251" s="209"/>
      <c r="N251" s="209"/>
      <c r="O251" s="210"/>
      <c r="P251" s="211"/>
      <c r="Q251" s="177"/>
      <c r="R251" s="177"/>
      <c r="S251" s="177"/>
      <c r="T251" s="177"/>
      <c r="U251" s="177"/>
    </row>
    <row r="252" spans="1:21" s="111" customFormat="1" ht="21">
      <c r="A252" s="166" t="s">
        <v>55</v>
      </c>
      <c r="B252" s="212">
        <v>30000</v>
      </c>
      <c r="C252" s="200"/>
      <c r="D252" s="200"/>
      <c r="E252" s="200">
        <v>12223</v>
      </c>
      <c r="F252" s="207">
        <v>234</v>
      </c>
      <c r="G252" s="207">
        <v>286</v>
      </c>
      <c r="H252" s="207">
        <v>505</v>
      </c>
      <c r="I252" s="207">
        <v>924</v>
      </c>
      <c r="J252" s="207">
        <v>192</v>
      </c>
      <c r="K252" s="207">
        <v>215</v>
      </c>
      <c r="L252" s="207">
        <v>6</v>
      </c>
      <c r="M252" s="207">
        <v>9</v>
      </c>
      <c r="N252" s="207">
        <v>937</v>
      </c>
      <c r="O252" s="207">
        <v>1434</v>
      </c>
      <c r="P252" s="201">
        <v>0.4074</v>
      </c>
      <c r="Q252" s="167"/>
      <c r="R252" s="167"/>
      <c r="S252" s="167"/>
      <c r="T252" s="167"/>
      <c r="U252" s="167"/>
    </row>
    <row r="253" spans="1:21" s="111" customFormat="1" ht="21">
      <c r="A253" s="166" t="s">
        <v>56</v>
      </c>
      <c r="B253" s="212">
        <v>1000</v>
      </c>
      <c r="C253" s="200"/>
      <c r="D253" s="200"/>
      <c r="E253" s="200">
        <v>310</v>
      </c>
      <c r="F253" s="207">
        <v>3</v>
      </c>
      <c r="G253" s="207">
        <v>8</v>
      </c>
      <c r="H253" s="207">
        <v>25</v>
      </c>
      <c r="I253" s="207">
        <v>26</v>
      </c>
      <c r="J253" s="207">
        <v>1</v>
      </c>
      <c r="K253" s="207">
        <v>3</v>
      </c>
      <c r="L253" s="204" t="s">
        <v>124</v>
      </c>
      <c r="M253" s="204" t="s">
        <v>124</v>
      </c>
      <c r="N253" s="207">
        <v>29</v>
      </c>
      <c r="O253" s="207">
        <v>37</v>
      </c>
      <c r="P253" s="201">
        <v>0.31</v>
      </c>
      <c r="Q253" s="167"/>
      <c r="R253" s="167"/>
      <c r="S253" s="167"/>
      <c r="T253" s="167"/>
      <c r="U253" s="167"/>
    </row>
    <row r="254" spans="1:21" s="111" customFormat="1" ht="21">
      <c r="A254" s="166" t="s">
        <v>57</v>
      </c>
      <c r="B254" s="212"/>
      <c r="C254" s="200"/>
      <c r="D254" s="200"/>
      <c r="E254" s="200"/>
      <c r="F254" s="207"/>
      <c r="G254" s="207"/>
      <c r="H254" s="207"/>
      <c r="I254" s="207"/>
      <c r="J254" s="207"/>
      <c r="K254" s="207"/>
      <c r="L254" s="207"/>
      <c r="M254" s="207"/>
      <c r="N254" s="207"/>
      <c r="O254" s="207"/>
      <c r="P254" s="201"/>
      <c r="Q254" s="167"/>
      <c r="R254" s="167"/>
      <c r="S254" s="167"/>
      <c r="T254" s="167"/>
      <c r="U254" s="167"/>
    </row>
    <row r="255" spans="1:21" s="111" customFormat="1" ht="21">
      <c r="A255" s="58" t="s">
        <v>281</v>
      </c>
      <c r="B255" s="212">
        <v>3000</v>
      </c>
      <c r="C255" s="200"/>
      <c r="D255" s="200"/>
      <c r="E255" s="200">
        <v>981</v>
      </c>
      <c r="F255" s="204" t="s">
        <v>124</v>
      </c>
      <c r="G255" s="207">
        <v>12</v>
      </c>
      <c r="H255" s="207">
        <v>18</v>
      </c>
      <c r="I255" s="207">
        <v>75</v>
      </c>
      <c r="J255" s="207">
        <v>54</v>
      </c>
      <c r="K255" s="207">
        <v>134</v>
      </c>
      <c r="L255" s="204" t="s">
        <v>124</v>
      </c>
      <c r="M255" s="207">
        <v>3</v>
      </c>
      <c r="N255" s="207">
        <v>72</v>
      </c>
      <c r="O255" s="207">
        <v>224</v>
      </c>
      <c r="P255" s="201">
        <v>0.327</v>
      </c>
      <c r="Q255" s="167"/>
      <c r="R255" s="167"/>
      <c r="S255" s="167"/>
      <c r="T255" s="167"/>
      <c r="U255" s="167"/>
    </row>
    <row r="256" spans="1:21" s="111" customFormat="1" ht="21">
      <c r="A256" s="58" t="s">
        <v>282</v>
      </c>
      <c r="B256" s="212">
        <v>1000</v>
      </c>
      <c r="C256" s="200"/>
      <c r="D256" s="200"/>
      <c r="E256" s="200">
        <v>550</v>
      </c>
      <c r="F256" s="207">
        <v>45</v>
      </c>
      <c r="G256" s="207">
        <v>51</v>
      </c>
      <c r="H256" s="207">
        <v>6</v>
      </c>
      <c r="I256" s="207">
        <v>8</v>
      </c>
      <c r="J256" s="204" t="s">
        <v>124</v>
      </c>
      <c r="K256" s="204" t="s">
        <v>124</v>
      </c>
      <c r="L256" s="204" t="s">
        <v>124</v>
      </c>
      <c r="M256" s="204" t="s">
        <v>124</v>
      </c>
      <c r="N256" s="207">
        <v>51</v>
      </c>
      <c r="O256" s="207">
        <v>59</v>
      </c>
      <c r="P256" s="201">
        <v>0.55</v>
      </c>
      <c r="Q256" s="167"/>
      <c r="R256" s="167"/>
      <c r="S256" s="167"/>
      <c r="T256" s="167"/>
      <c r="U256" s="167"/>
    </row>
    <row r="257" spans="1:21" s="111" customFormat="1" ht="21">
      <c r="A257" s="58" t="s">
        <v>283</v>
      </c>
      <c r="B257" s="212">
        <v>1000</v>
      </c>
      <c r="C257" s="200"/>
      <c r="D257" s="200"/>
      <c r="E257" s="200">
        <v>294</v>
      </c>
      <c r="F257" s="207">
        <v>25</v>
      </c>
      <c r="G257" s="207">
        <v>6</v>
      </c>
      <c r="H257" s="207">
        <v>19</v>
      </c>
      <c r="I257" s="207">
        <v>21</v>
      </c>
      <c r="J257" s="207">
        <v>1</v>
      </c>
      <c r="K257" s="207">
        <v>1</v>
      </c>
      <c r="L257" s="204" t="s">
        <v>124</v>
      </c>
      <c r="M257" s="204" t="s">
        <v>124</v>
      </c>
      <c r="N257" s="207">
        <v>45</v>
      </c>
      <c r="O257" s="207">
        <v>28</v>
      </c>
      <c r="P257" s="201">
        <v>0.294</v>
      </c>
      <c r="Q257" s="167"/>
      <c r="R257" s="167"/>
      <c r="S257" s="167"/>
      <c r="T257" s="167"/>
      <c r="U257" s="167"/>
    </row>
    <row r="258" spans="1:21" s="111" customFormat="1" ht="21">
      <c r="A258" s="167"/>
      <c r="B258" s="199"/>
      <c r="C258" s="200"/>
      <c r="D258" s="200"/>
      <c r="E258" s="200"/>
      <c r="F258" s="200"/>
      <c r="G258" s="200"/>
      <c r="H258" s="200"/>
      <c r="I258" s="200"/>
      <c r="J258" s="200"/>
      <c r="K258" s="200"/>
      <c r="L258" s="200"/>
      <c r="M258" s="200"/>
      <c r="N258" s="200"/>
      <c r="O258" s="200"/>
      <c r="P258" s="201"/>
      <c r="Q258" s="167"/>
      <c r="R258" s="167"/>
      <c r="S258" s="167"/>
      <c r="T258" s="167"/>
      <c r="U258" s="167"/>
    </row>
    <row r="259" spans="1:21" s="111" customFormat="1" ht="21">
      <c r="A259" s="166" t="s">
        <v>62</v>
      </c>
      <c r="B259" s="199"/>
      <c r="C259" s="200"/>
      <c r="D259" s="200"/>
      <c r="E259" s="200"/>
      <c r="F259" s="200"/>
      <c r="G259" s="200"/>
      <c r="H259" s="200"/>
      <c r="I259" s="200"/>
      <c r="J259" s="200"/>
      <c r="K259" s="200"/>
      <c r="L259" s="200"/>
      <c r="M259" s="200"/>
      <c r="N259" s="200"/>
      <c r="O259" s="200"/>
      <c r="P259" s="201"/>
      <c r="Q259" s="167"/>
      <c r="R259" s="167"/>
      <c r="S259" s="167"/>
      <c r="T259" s="167"/>
      <c r="U259" s="167"/>
    </row>
    <row r="260" spans="1:21" s="111" customFormat="1" ht="21">
      <c r="A260" s="166" t="s">
        <v>150</v>
      </c>
      <c r="B260" s="199">
        <v>300</v>
      </c>
      <c r="C260" s="200">
        <v>59</v>
      </c>
      <c r="D260" s="200">
        <v>70</v>
      </c>
      <c r="E260" s="200">
        <v>129</v>
      </c>
      <c r="F260" s="200"/>
      <c r="G260" s="200"/>
      <c r="H260" s="200"/>
      <c r="I260" s="200"/>
      <c r="J260" s="200"/>
      <c r="K260" s="200"/>
      <c r="L260" s="200"/>
      <c r="M260" s="200"/>
      <c r="N260" s="200"/>
      <c r="O260" s="200"/>
      <c r="P260" s="201">
        <v>0.6</v>
      </c>
      <c r="Q260" s="167"/>
      <c r="R260" s="167"/>
      <c r="S260" s="167"/>
      <c r="T260" s="167"/>
      <c r="U260" s="167"/>
    </row>
    <row r="261" spans="1:21" s="111" customFormat="1" ht="21">
      <c r="A261" s="167" t="s">
        <v>284</v>
      </c>
      <c r="B261" s="199"/>
      <c r="C261" s="200"/>
      <c r="D261" s="200"/>
      <c r="E261" s="200"/>
      <c r="F261" s="204">
        <v>1</v>
      </c>
      <c r="G261" s="204" t="s">
        <v>124</v>
      </c>
      <c r="H261" s="200">
        <v>10</v>
      </c>
      <c r="I261" s="200">
        <v>12</v>
      </c>
      <c r="J261" s="204" t="s">
        <v>124</v>
      </c>
      <c r="K261" s="204" t="s">
        <v>124</v>
      </c>
      <c r="L261" s="204" t="s">
        <v>124</v>
      </c>
      <c r="M261" s="204" t="s">
        <v>124</v>
      </c>
      <c r="N261" s="200">
        <v>36</v>
      </c>
      <c r="O261" s="200">
        <v>45</v>
      </c>
      <c r="P261" s="201"/>
      <c r="Q261" s="167"/>
      <c r="R261" s="167"/>
      <c r="S261" s="167"/>
      <c r="T261" s="167"/>
      <c r="U261" s="167"/>
    </row>
    <row r="262" spans="1:21" s="111" customFormat="1" ht="21">
      <c r="A262" s="167" t="s">
        <v>285</v>
      </c>
      <c r="B262" s="199"/>
      <c r="C262" s="200"/>
      <c r="D262" s="200"/>
      <c r="E262" s="200"/>
      <c r="F262" s="200">
        <v>1</v>
      </c>
      <c r="G262" s="200">
        <v>1</v>
      </c>
      <c r="H262" s="200">
        <v>3</v>
      </c>
      <c r="I262" s="200">
        <v>5</v>
      </c>
      <c r="J262" s="200">
        <v>2</v>
      </c>
      <c r="K262" s="200">
        <v>1</v>
      </c>
      <c r="L262" s="200">
        <v>3</v>
      </c>
      <c r="M262" s="200">
        <v>2</v>
      </c>
      <c r="N262" s="200">
        <v>18</v>
      </c>
      <c r="O262" s="200">
        <v>19</v>
      </c>
      <c r="P262" s="201"/>
      <c r="Q262" s="167"/>
      <c r="R262" s="167"/>
      <c r="S262" s="167"/>
      <c r="T262" s="167"/>
      <c r="U262" s="167"/>
    </row>
    <row r="263" spans="1:21" s="111" customFormat="1" ht="21">
      <c r="A263" s="167" t="s">
        <v>286</v>
      </c>
      <c r="B263" s="199"/>
      <c r="C263" s="200"/>
      <c r="D263" s="200"/>
      <c r="E263" s="200"/>
      <c r="F263" s="204">
        <v>3</v>
      </c>
      <c r="G263" s="204">
        <v>2</v>
      </c>
      <c r="H263" s="200">
        <v>1</v>
      </c>
      <c r="I263" s="200">
        <v>3</v>
      </c>
      <c r="J263" s="200">
        <v>1</v>
      </c>
      <c r="K263" s="200">
        <v>1</v>
      </c>
      <c r="L263" s="200">
        <v>1</v>
      </c>
      <c r="M263" s="204" t="s">
        <v>124</v>
      </c>
      <c r="N263" s="200">
        <v>31</v>
      </c>
      <c r="O263" s="200">
        <v>31</v>
      </c>
      <c r="P263" s="201"/>
      <c r="Q263" s="167"/>
      <c r="R263" s="167"/>
      <c r="S263" s="167"/>
      <c r="T263" s="167"/>
      <c r="U263" s="167"/>
    </row>
    <row r="264" spans="1:21" s="111" customFormat="1" ht="21">
      <c r="A264" s="16" t="s">
        <v>153</v>
      </c>
      <c r="B264" s="199">
        <v>300</v>
      </c>
      <c r="C264" s="200"/>
      <c r="D264" s="200"/>
      <c r="E264" s="200"/>
      <c r="F264" s="200"/>
      <c r="G264" s="200"/>
      <c r="H264" s="200"/>
      <c r="I264" s="200"/>
      <c r="J264" s="200"/>
      <c r="K264" s="200"/>
      <c r="L264" s="200"/>
      <c r="M264" s="200"/>
      <c r="N264" s="200"/>
      <c r="O264" s="200"/>
      <c r="P264" s="201"/>
      <c r="Q264" s="167"/>
      <c r="R264" s="167"/>
      <c r="S264" s="167"/>
      <c r="T264" s="167"/>
      <c r="U264" s="167"/>
    </row>
    <row r="265" spans="1:21" s="111" customFormat="1" ht="21">
      <c r="A265" s="203" t="s">
        <v>284</v>
      </c>
      <c r="B265" s="199"/>
      <c r="C265" s="200">
        <v>108</v>
      </c>
      <c r="D265" s="200">
        <v>93</v>
      </c>
      <c r="E265" s="200">
        <v>201</v>
      </c>
      <c r="F265" s="200">
        <v>4</v>
      </c>
      <c r="G265" s="200">
        <v>5</v>
      </c>
      <c r="H265" s="200">
        <v>25</v>
      </c>
      <c r="I265" s="200">
        <v>29</v>
      </c>
      <c r="J265" s="200">
        <v>16</v>
      </c>
      <c r="K265" s="200">
        <v>22</v>
      </c>
      <c r="L265" s="200">
        <v>10</v>
      </c>
      <c r="M265" s="200">
        <v>5</v>
      </c>
      <c r="N265" s="200">
        <v>163</v>
      </c>
      <c r="O265" s="200">
        <v>154</v>
      </c>
      <c r="P265" s="201">
        <v>3.17</v>
      </c>
      <c r="Q265" s="167"/>
      <c r="R265" s="167"/>
      <c r="S265" s="167"/>
      <c r="T265" s="167"/>
      <c r="U265" s="167"/>
    </row>
    <row r="266" spans="1:21" s="111" customFormat="1" ht="21">
      <c r="A266" s="203" t="s">
        <v>287</v>
      </c>
      <c r="B266" s="199"/>
      <c r="C266" s="204" t="s">
        <v>124</v>
      </c>
      <c r="D266" s="204" t="s">
        <v>124</v>
      </c>
      <c r="E266" s="204" t="s">
        <v>124</v>
      </c>
      <c r="F266" s="204" t="s">
        <v>124</v>
      </c>
      <c r="G266" s="204" t="s">
        <v>124</v>
      </c>
      <c r="H266" s="204" t="s">
        <v>124</v>
      </c>
      <c r="I266" s="204" t="s">
        <v>124</v>
      </c>
      <c r="J266" s="204" t="s">
        <v>124</v>
      </c>
      <c r="K266" s="204" t="s">
        <v>124</v>
      </c>
      <c r="L266" s="204" t="s">
        <v>124</v>
      </c>
      <c r="M266" s="204" t="s">
        <v>124</v>
      </c>
      <c r="N266" s="204" t="s">
        <v>124</v>
      </c>
      <c r="O266" s="204" t="s">
        <v>124</v>
      </c>
      <c r="P266" s="201"/>
      <c r="Q266" s="167"/>
      <c r="R266" s="167"/>
      <c r="S266" s="167"/>
      <c r="T266" s="167"/>
      <c r="U266" s="167"/>
    </row>
    <row r="267" spans="1:21" s="111" customFormat="1" ht="21">
      <c r="A267" s="203" t="s">
        <v>288</v>
      </c>
      <c r="B267" s="199"/>
      <c r="C267" s="200">
        <v>152</v>
      </c>
      <c r="D267" s="200">
        <v>144</v>
      </c>
      <c r="E267" s="200">
        <v>296</v>
      </c>
      <c r="F267" s="200">
        <v>9</v>
      </c>
      <c r="G267" s="200">
        <v>14</v>
      </c>
      <c r="H267" s="200">
        <v>17</v>
      </c>
      <c r="I267" s="200">
        <v>24</v>
      </c>
      <c r="J267" s="200">
        <v>14</v>
      </c>
      <c r="K267" s="200">
        <v>25</v>
      </c>
      <c r="L267" s="200">
        <v>13</v>
      </c>
      <c r="M267" s="200">
        <v>10</v>
      </c>
      <c r="N267" s="200">
        <v>205</v>
      </c>
      <c r="O267" s="200">
        <v>217</v>
      </c>
      <c r="P267" s="201">
        <v>8.44</v>
      </c>
      <c r="Q267" s="167"/>
      <c r="R267" s="167"/>
      <c r="S267" s="167"/>
      <c r="T267" s="167"/>
      <c r="U267" s="167"/>
    </row>
    <row r="268" spans="1:21" s="111" customFormat="1" ht="21">
      <c r="A268" s="16" t="s">
        <v>156</v>
      </c>
      <c r="B268" s="199">
        <v>300</v>
      </c>
      <c r="C268" s="200"/>
      <c r="D268" s="200"/>
      <c r="E268" s="200"/>
      <c r="F268" s="200"/>
      <c r="G268" s="200"/>
      <c r="H268" s="200"/>
      <c r="I268" s="200"/>
      <c r="J268" s="200"/>
      <c r="K268" s="200"/>
      <c r="L268" s="200"/>
      <c r="M268" s="200"/>
      <c r="N268" s="200"/>
      <c r="O268" s="200"/>
      <c r="P268" s="201">
        <v>1.32</v>
      </c>
      <c r="Q268" s="167"/>
      <c r="R268" s="167"/>
      <c r="S268" s="167"/>
      <c r="T268" s="167"/>
      <c r="U268" s="167"/>
    </row>
    <row r="269" spans="1:21" s="111" customFormat="1" ht="21">
      <c r="A269" s="203" t="s">
        <v>289</v>
      </c>
      <c r="B269" s="199"/>
      <c r="C269" s="200">
        <v>21</v>
      </c>
      <c r="D269" s="200">
        <v>37</v>
      </c>
      <c r="E269" s="200">
        <v>58</v>
      </c>
      <c r="F269" s="204" t="s">
        <v>124</v>
      </c>
      <c r="G269" s="204" t="s">
        <v>124</v>
      </c>
      <c r="H269" s="204" t="s">
        <v>124</v>
      </c>
      <c r="I269" s="204" t="s">
        <v>124</v>
      </c>
      <c r="J269" s="204" t="s">
        <v>124</v>
      </c>
      <c r="K269" s="204" t="s">
        <v>124</v>
      </c>
      <c r="L269" s="204" t="s">
        <v>124</v>
      </c>
      <c r="M269" s="204" t="s">
        <v>124</v>
      </c>
      <c r="N269" s="200">
        <v>21</v>
      </c>
      <c r="O269" s="200">
        <v>37</v>
      </c>
      <c r="P269" s="201"/>
      <c r="Q269" s="167"/>
      <c r="R269" s="167"/>
      <c r="S269" s="167"/>
      <c r="T269" s="167"/>
      <c r="U269" s="167"/>
    </row>
    <row r="270" spans="1:21" s="111" customFormat="1" ht="21">
      <c r="A270" s="203" t="s">
        <v>290</v>
      </c>
      <c r="B270" s="199"/>
      <c r="C270" s="200">
        <v>67</v>
      </c>
      <c r="D270" s="200">
        <v>82</v>
      </c>
      <c r="E270" s="200">
        <v>149</v>
      </c>
      <c r="F270" s="200">
        <v>8</v>
      </c>
      <c r="G270" s="200">
        <v>15</v>
      </c>
      <c r="H270" s="200">
        <v>12</v>
      </c>
      <c r="I270" s="200">
        <v>10</v>
      </c>
      <c r="J270" s="200">
        <v>11</v>
      </c>
      <c r="K270" s="200">
        <v>6</v>
      </c>
      <c r="L270" s="204" t="s">
        <v>124</v>
      </c>
      <c r="M270" s="204" t="s">
        <v>124</v>
      </c>
      <c r="N270" s="200">
        <v>98</v>
      </c>
      <c r="O270" s="200">
        <v>113</v>
      </c>
      <c r="P270" s="201"/>
      <c r="Q270" s="167"/>
      <c r="R270" s="167"/>
      <c r="S270" s="167"/>
      <c r="T270" s="167"/>
      <c r="U270" s="167"/>
    </row>
    <row r="271" spans="1:21" s="111" customFormat="1" ht="21">
      <c r="A271" s="203" t="s">
        <v>291</v>
      </c>
      <c r="B271" s="199"/>
      <c r="C271" s="204">
        <v>26</v>
      </c>
      <c r="D271" s="204">
        <v>15</v>
      </c>
      <c r="E271" s="204">
        <v>41</v>
      </c>
      <c r="F271" s="200">
        <v>11</v>
      </c>
      <c r="G271" s="204">
        <v>12</v>
      </c>
      <c r="H271" s="200">
        <v>5</v>
      </c>
      <c r="I271" s="200">
        <v>9</v>
      </c>
      <c r="J271" s="200">
        <v>11</v>
      </c>
      <c r="K271" s="204">
        <v>6</v>
      </c>
      <c r="L271" s="204">
        <v>6</v>
      </c>
      <c r="M271" s="204">
        <v>7</v>
      </c>
      <c r="N271" s="200">
        <v>59</v>
      </c>
      <c r="O271" s="200">
        <v>49</v>
      </c>
      <c r="P271" s="201"/>
      <c r="Q271" s="167"/>
      <c r="R271" s="167"/>
      <c r="S271" s="167"/>
      <c r="T271" s="167"/>
      <c r="U271" s="167"/>
    </row>
    <row r="272" spans="1:21" s="111" customFormat="1" ht="21">
      <c r="A272" s="203" t="s">
        <v>292</v>
      </c>
      <c r="B272" s="199"/>
      <c r="C272" s="200">
        <v>2</v>
      </c>
      <c r="D272" s="200">
        <v>12</v>
      </c>
      <c r="E272" s="200">
        <v>14</v>
      </c>
      <c r="F272" s="204" t="s">
        <v>124</v>
      </c>
      <c r="G272" s="200">
        <v>5</v>
      </c>
      <c r="H272" s="200">
        <v>1</v>
      </c>
      <c r="I272" s="200">
        <v>1</v>
      </c>
      <c r="J272" s="204" t="s">
        <v>124</v>
      </c>
      <c r="K272" s="204" t="s">
        <v>124</v>
      </c>
      <c r="L272" s="204" t="s">
        <v>124</v>
      </c>
      <c r="M272" s="204" t="s">
        <v>124</v>
      </c>
      <c r="N272" s="200">
        <v>3</v>
      </c>
      <c r="O272" s="204">
        <v>18</v>
      </c>
      <c r="P272" s="201"/>
      <c r="Q272" s="167"/>
      <c r="R272" s="167"/>
      <c r="S272" s="167"/>
      <c r="T272" s="167"/>
      <c r="U272" s="167"/>
    </row>
    <row r="273" spans="1:21" s="111" customFormat="1" ht="21">
      <c r="A273" s="16" t="s">
        <v>159</v>
      </c>
      <c r="B273" s="199">
        <v>300</v>
      </c>
      <c r="C273" s="200"/>
      <c r="D273" s="200"/>
      <c r="E273" s="200"/>
      <c r="F273" s="200"/>
      <c r="G273" s="200"/>
      <c r="H273" s="200"/>
      <c r="I273" s="200"/>
      <c r="J273" s="200"/>
      <c r="K273" s="200"/>
      <c r="L273" s="200"/>
      <c r="M273" s="200"/>
      <c r="N273" s="200"/>
      <c r="O273" s="200"/>
      <c r="P273" s="201">
        <v>0.9166</v>
      </c>
      <c r="Q273" s="167"/>
      <c r="R273" s="167"/>
      <c r="S273" s="167"/>
      <c r="T273" s="167"/>
      <c r="U273" s="167"/>
    </row>
    <row r="274" spans="1:21" s="111" customFormat="1" ht="21">
      <c r="A274" s="203" t="s">
        <v>289</v>
      </c>
      <c r="B274" s="200"/>
      <c r="C274" s="200">
        <v>137</v>
      </c>
      <c r="D274" s="200">
        <v>263</v>
      </c>
      <c r="E274" s="200"/>
      <c r="F274" s="200"/>
      <c r="G274" s="200"/>
      <c r="H274" s="200"/>
      <c r="I274" s="200"/>
      <c r="J274" s="200"/>
      <c r="K274" s="200"/>
      <c r="L274" s="204"/>
      <c r="M274" s="204"/>
      <c r="N274" s="200"/>
      <c r="O274" s="200"/>
      <c r="P274" s="201"/>
      <c r="Q274" s="167"/>
      <c r="R274" s="167"/>
      <c r="S274" s="167"/>
      <c r="T274" s="167"/>
      <c r="U274" s="167"/>
    </row>
    <row r="275" spans="1:21" s="111" customFormat="1" ht="21">
      <c r="A275" s="203" t="s">
        <v>293</v>
      </c>
      <c r="B275" s="199"/>
      <c r="C275" s="204" t="s">
        <v>124</v>
      </c>
      <c r="D275" s="204" t="s">
        <v>124</v>
      </c>
      <c r="E275" s="204" t="s">
        <v>124</v>
      </c>
      <c r="F275" s="204">
        <v>116</v>
      </c>
      <c r="G275" s="204">
        <v>138</v>
      </c>
      <c r="H275" s="204">
        <v>35</v>
      </c>
      <c r="I275" s="204">
        <v>25</v>
      </c>
      <c r="J275" s="204">
        <v>90</v>
      </c>
      <c r="K275" s="204">
        <v>110</v>
      </c>
      <c r="L275" s="204" t="s">
        <v>124</v>
      </c>
      <c r="M275" s="204" t="s">
        <v>124</v>
      </c>
      <c r="N275" s="204">
        <v>241</v>
      </c>
      <c r="O275" s="204">
        <v>273</v>
      </c>
      <c r="P275" s="201"/>
      <c r="Q275" s="167"/>
      <c r="R275" s="167"/>
      <c r="S275" s="167"/>
      <c r="T275" s="167"/>
      <c r="U275" s="167"/>
    </row>
    <row r="276" spans="1:21" s="111" customFormat="1" ht="21">
      <c r="A276" s="203" t="s">
        <v>294</v>
      </c>
      <c r="B276" s="199"/>
      <c r="C276" s="200">
        <v>90</v>
      </c>
      <c r="D276" s="200">
        <v>125</v>
      </c>
      <c r="E276" s="200">
        <v>215</v>
      </c>
      <c r="F276" s="200">
        <v>2</v>
      </c>
      <c r="G276" s="200">
        <v>5</v>
      </c>
      <c r="H276" s="200">
        <v>20</v>
      </c>
      <c r="I276" s="200">
        <v>15</v>
      </c>
      <c r="J276" s="200">
        <v>14</v>
      </c>
      <c r="K276" s="200">
        <v>16</v>
      </c>
      <c r="L276" s="204" t="s">
        <v>124</v>
      </c>
      <c r="M276" s="200">
        <v>3</v>
      </c>
      <c r="N276" s="200">
        <v>226</v>
      </c>
      <c r="O276" s="200">
        <v>164</v>
      </c>
      <c r="P276" s="201"/>
      <c r="Q276" s="167"/>
      <c r="R276" s="167"/>
      <c r="S276" s="167"/>
      <c r="T276" s="167"/>
      <c r="U276" s="167"/>
    </row>
    <row r="277" spans="1:21" s="111" customFormat="1" ht="21">
      <c r="A277" s="16" t="s">
        <v>162</v>
      </c>
      <c r="B277" s="199">
        <v>300</v>
      </c>
      <c r="C277" s="200"/>
      <c r="D277" s="200"/>
      <c r="E277" s="200"/>
      <c r="F277" s="200"/>
      <c r="G277" s="200"/>
      <c r="H277" s="200"/>
      <c r="I277" s="200"/>
      <c r="J277" s="200"/>
      <c r="K277" s="200"/>
      <c r="L277" s="200"/>
      <c r="M277" s="200"/>
      <c r="N277" s="200"/>
      <c r="O277" s="200"/>
      <c r="P277" s="201">
        <v>1.25</v>
      </c>
      <c r="Q277" s="167"/>
      <c r="R277" s="167"/>
      <c r="S277" s="167"/>
      <c r="T277" s="167"/>
      <c r="U277" s="167"/>
    </row>
    <row r="278" spans="1:21" s="111" customFormat="1" ht="21">
      <c r="A278" s="203" t="s">
        <v>295</v>
      </c>
      <c r="B278" s="199"/>
      <c r="C278" s="200">
        <v>18</v>
      </c>
      <c r="D278" s="200">
        <v>39</v>
      </c>
      <c r="E278" s="200">
        <v>57</v>
      </c>
      <c r="F278" s="204" t="s">
        <v>124</v>
      </c>
      <c r="G278" s="200">
        <v>4</v>
      </c>
      <c r="H278" s="200">
        <v>7</v>
      </c>
      <c r="I278" s="200">
        <v>12</v>
      </c>
      <c r="J278" s="204" t="s">
        <v>124</v>
      </c>
      <c r="K278" s="200">
        <v>2</v>
      </c>
      <c r="L278" s="204" t="s">
        <v>124</v>
      </c>
      <c r="M278" s="204" t="s">
        <v>124</v>
      </c>
      <c r="N278" s="200">
        <v>25</v>
      </c>
      <c r="O278" s="200">
        <v>57</v>
      </c>
      <c r="P278" s="201"/>
      <c r="Q278" s="167"/>
      <c r="R278" s="167"/>
      <c r="S278" s="167"/>
      <c r="T278" s="167"/>
      <c r="U278" s="167"/>
    </row>
    <row r="279" spans="1:21" s="111" customFormat="1" ht="21">
      <c r="A279" s="203" t="s">
        <v>296</v>
      </c>
      <c r="B279" s="199"/>
      <c r="C279" s="200">
        <v>10</v>
      </c>
      <c r="D279" s="200">
        <v>23</v>
      </c>
      <c r="E279" s="200">
        <v>33</v>
      </c>
      <c r="F279" s="204">
        <v>2</v>
      </c>
      <c r="G279" s="200">
        <v>4</v>
      </c>
      <c r="H279" s="200">
        <v>7</v>
      </c>
      <c r="I279" s="200">
        <v>9</v>
      </c>
      <c r="J279" s="200">
        <v>1</v>
      </c>
      <c r="K279" s="200">
        <v>1</v>
      </c>
      <c r="L279" s="204" t="s">
        <v>124</v>
      </c>
      <c r="M279" s="204" t="s">
        <v>124</v>
      </c>
      <c r="N279" s="200">
        <v>20</v>
      </c>
      <c r="O279" s="200">
        <v>37</v>
      </c>
      <c r="P279" s="201"/>
      <c r="Q279" s="167"/>
      <c r="R279" s="167"/>
      <c r="S279" s="167"/>
      <c r="T279" s="167"/>
      <c r="U279" s="167"/>
    </row>
    <row r="280" spans="1:21" s="111" customFormat="1" ht="21">
      <c r="A280" s="203" t="s">
        <v>297</v>
      </c>
      <c r="B280" s="199"/>
      <c r="C280" s="200">
        <v>15</v>
      </c>
      <c r="D280" s="200">
        <v>23</v>
      </c>
      <c r="E280" s="200">
        <v>38</v>
      </c>
      <c r="F280" s="204">
        <v>1</v>
      </c>
      <c r="G280" s="204">
        <v>2</v>
      </c>
      <c r="H280" s="200">
        <v>4</v>
      </c>
      <c r="I280" s="200">
        <v>7</v>
      </c>
      <c r="J280" s="200">
        <v>2</v>
      </c>
      <c r="K280" s="200">
        <v>4</v>
      </c>
      <c r="L280" s="204" t="s">
        <v>124</v>
      </c>
      <c r="M280" s="204" t="s">
        <v>124</v>
      </c>
      <c r="N280" s="200">
        <v>22</v>
      </c>
      <c r="O280" s="200">
        <v>36</v>
      </c>
      <c r="P280" s="201"/>
      <c r="Q280" s="167"/>
      <c r="R280" s="167"/>
      <c r="S280" s="167"/>
      <c r="T280" s="167"/>
      <c r="U280" s="167"/>
    </row>
    <row r="281" spans="1:21" s="111" customFormat="1" ht="21">
      <c r="A281" s="203" t="s">
        <v>298</v>
      </c>
      <c r="B281" s="199"/>
      <c r="C281" s="204">
        <v>52</v>
      </c>
      <c r="D281" s="204">
        <v>98</v>
      </c>
      <c r="E281" s="204">
        <v>150</v>
      </c>
      <c r="F281" s="204" t="s">
        <v>124</v>
      </c>
      <c r="G281" s="204" t="s">
        <v>124</v>
      </c>
      <c r="H281" s="204" t="s">
        <v>124</v>
      </c>
      <c r="I281" s="204" t="s">
        <v>124</v>
      </c>
      <c r="J281" s="204" t="s">
        <v>124</v>
      </c>
      <c r="K281" s="204" t="s">
        <v>124</v>
      </c>
      <c r="L281" s="204" t="s">
        <v>124</v>
      </c>
      <c r="M281" s="204" t="s">
        <v>124</v>
      </c>
      <c r="N281" s="204" t="s">
        <v>124</v>
      </c>
      <c r="O281" s="204" t="s">
        <v>124</v>
      </c>
      <c r="P281" s="201"/>
      <c r="Q281" s="167"/>
      <c r="R281" s="167"/>
      <c r="S281" s="167"/>
      <c r="T281" s="167"/>
      <c r="U281" s="167"/>
    </row>
    <row r="282" spans="1:21" s="111" customFormat="1" ht="21">
      <c r="A282" s="203" t="s">
        <v>299</v>
      </c>
      <c r="B282" s="199"/>
      <c r="C282" s="200">
        <v>8</v>
      </c>
      <c r="D282" s="200">
        <v>10</v>
      </c>
      <c r="E282" s="200">
        <v>18</v>
      </c>
      <c r="F282" s="204" t="s">
        <v>124</v>
      </c>
      <c r="G282" s="204">
        <v>2</v>
      </c>
      <c r="H282" s="200">
        <v>2</v>
      </c>
      <c r="I282" s="200">
        <v>6</v>
      </c>
      <c r="J282" s="204" t="s">
        <v>124</v>
      </c>
      <c r="K282" s="204" t="s">
        <v>124</v>
      </c>
      <c r="L282" s="204" t="s">
        <v>124</v>
      </c>
      <c r="M282" s="204" t="s">
        <v>124</v>
      </c>
      <c r="N282" s="200">
        <v>10</v>
      </c>
      <c r="O282" s="200">
        <v>18</v>
      </c>
      <c r="P282" s="201"/>
      <c r="Q282" s="167"/>
      <c r="R282" s="167"/>
      <c r="S282" s="167"/>
      <c r="T282" s="167"/>
      <c r="U282" s="167"/>
    </row>
    <row r="283" spans="1:21" s="111" customFormat="1" ht="21">
      <c r="A283" s="16" t="s">
        <v>165</v>
      </c>
      <c r="B283" s="199">
        <v>300</v>
      </c>
      <c r="C283" s="200"/>
      <c r="D283" s="200"/>
      <c r="E283" s="200"/>
      <c r="F283" s="200"/>
      <c r="G283" s="200"/>
      <c r="H283" s="200"/>
      <c r="I283" s="200"/>
      <c r="J283" s="200"/>
      <c r="K283" s="200"/>
      <c r="L283" s="200"/>
      <c r="M283" s="200"/>
      <c r="N283" s="200"/>
      <c r="O283" s="200"/>
      <c r="P283" s="201"/>
      <c r="Q283" s="167"/>
      <c r="R283" s="167"/>
      <c r="S283" s="167"/>
      <c r="T283" s="167"/>
      <c r="U283" s="167"/>
    </row>
    <row r="284" spans="1:21" s="111" customFormat="1" ht="21">
      <c r="A284" s="203" t="s">
        <v>284</v>
      </c>
      <c r="B284" s="199"/>
      <c r="C284" s="200">
        <v>50</v>
      </c>
      <c r="D284" s="200">
        <v>50</v>
      </c>
      <c r="E284" s="200">
        <v>108</v>
      </c>
      <c r="F284" s="200">
        <v>3</v>
      </c>
      <c r="G284" s="200">
        <v>8</v>
      </c>
      <c r="H284" s="200">
        <v>14</v>
      </c>
      <c r="I284" s="200">
        <v>22</v>
      </c>
      <c r="J284" s="204">
        <v>4</v>
      </c>
      <c r="K284" s="200">
        <v>3</v>
      </c>
      <c r="L284" s="204">
        <v>2</v>
      </c>
      <c r="M284" s="200">
        <v>2</v>
      </c>
      <c r="N284" s="200">
        <v>73</v>
      </c>
      <c r="O284" s="200">
        <v>85</v>
      </c>
      <c r="P284" s="201"/>
      <c r="Q284" s="167"/>
      <c r="R284" s="167"/>
      <c r="S284" s="167"/>
      <c r="T284" s="167"/>
      <c r="U284" s="167"/>
    </row>
    <row r="285" spans="1:21" s="111" customFormat="1" ht="21">
      <c r="A285" s="203" t="s">
        <v>300</v>
      </c>
      <c r="B285" s="199"/>
      <c r="C285" s="200">
        <v>65</v>
      </c>
      <c r="D285" s="200">
        <v>68</v>
      </c>
      <c r="E285" s="200">
        <v>133</v>
      </c>
      <c r="F285" s="200">
        <v>5</v>
      </c>
      <c r="G285" s="200">
        <v>7</v>
      </c>
      <c r="H285" s="200">
        <v>18</v>
      </c>
      <c r="I285" s="200">
        <v>19</v>
      </c>
      <c r="J285" s="200">
        <v>3</v>
      </c>
      <c r="K285" s="200">
        <v>6</v>
      </c>
      <c r="L285" s="200">
        <v>8</v>
      </c>
      <c r="M285" s="200">
        <v>5</v>
      </c>
      <c r="N285" s="200">
        <v>99</v>
      </c>
      <c r="O285" s="200">
        <v>105</v>
      </c>
      <c r="P285" s="201"/>
      <c r="Q285" s="167"/>
      <c r="R285" s="167"/>
      <c r="S285" s="167"/>
      <c r="T285" s="167"/>
      <c r="U285" s="167"/>
    </row>
    <row r="286" spans="1:21" s="111" customFormat="1" ht="21">
      <c r="A286" s="203" t="s">
        <v>291</v>
      </c>
      <c r="B286" s="199"/>
      <c r="C286" s="200">
        <v>33</v>
      </c>
      <c r="D286" s="200">
        <v>23</v>
      </c>
      <c r="E286" s="200">
        <v>56</v>
      </c>
      <c r="F286" s="204">
        <v>3</v>
      </c>
      <c r="G286" s="200">
        <v>6</v>
      </c>
      <c r="H286" s="200">
        <v>14</v>
      </c>
      <c r="I286" s="200">
        <v>25</v>
      </c>
      <c r="J286" s="200">
        <v>13</v>
      </c>
      <c r="K286" s="200">
        <v>14</v>
      </c>
      <c r="L286" s="200">
        <v>6</v>
      </c>
      <c r="M286" s="200">
        <v>10</v>
      </c>
      <c r="N286" s="200">
        <v>69</v>
      </c>
      <c r="O286" s="200">
        <v>78</v>
      </c>
      <c r="P286" s="201"/>
      <c r="Q286" s="167"/>
      <c r="R286" s="167"/>
      <c r="S286" s="167"/>
      <c r="T286" s="167"/>
      <c r="U286" s="167"/>
    </row>
    <row r="287" spans="1:21" s="111" customFormat="1" ht="21">
      <c r="A287" s="203" t="s">
        <v>301</v>
      </c>
      <c r="B287" s="199"/>
      <c r="C287" s="200">
        <v>45</v>
      </c>
      <c r="D287" s="200">
        <v>54</v>
      </c>
      <c r="E287" s="200">
        <v>99</v>
      </c>
      <c r="F287" s="204">
        <v>4</v>
      </c>
      <c r="G287" s="200">
        <v>5</v>
      </c>
      <c r="H287" s="200">
        <v>11</v>
      </c>
      <c r="I287" s="200">
        <v>16</v>
      </c>
      <c r="J287" s="200">
        <v>6</v>
      </c>
      <c r="K287" s="200">
        <v>9</v>
      </c>
      <c r="L287" s="200">
        <v>4</v>
      </c>
      <c r="M287" s="200">
        <v>7</v>
      </c>
      <c r="N287" s="200">
        <v>115</v>
      </c>
      <c r="O287" s="200">
        <v>91</v>
      </c>
      <c r="P287" s="201"/>
      <c r="Q287" s="167"/>
      <c r="R287" s="167"/>
      <c r="S287" s="167"/>
      <c r="T287" s="167"/>
      <c r="U287" s="167"/>
    </row>
    <row r="288" spans="1:21" s="111" customFormat="1" ht="21">
      <c r="A288" s="203" t="s">
        <v>302</v>
      </c>
      <c r="B288" s="199"/>
      <c r="C288" s="200"/>
      <c r="D288" s="200"/>
      <c r="E288" s="200"/>
      <c r="F288" s="200"/>
      <c r="G288" s="200"/>
      <c r="H288" s="200"/>
      <c r="I288" s="200"/>
      <c r="J288" s="200"/>
      <c r="K288" s="200"/>
      <c r="L288" s="200"/>
      <c r="M288" s="200"/>
      <c r="N288" s="200"/>
      <c r="O288" s="200"/>
      <c r="P288" s="201"/>
      <c r="Q288" s="167"/>
      <c r="R288" s="167"/>
      <c r="S288" s="167"/>
      <c r="T288" s="167"/>
      <c r="U288" s="167"/>
    </row>
    <row r="289" spans="1:21" s="111" customFormat="1" ht="21">
      <c r="A289" s="16" t="s">
        <v>168</v>
      </c>
      <c r="B289" s="199">
        <v>300</v>
      </c>
      <c r="C289" s="200"/>
      <c r="D289" s="200"/>
      <c r="E289" s="200"/>
      <c r="F289" s="200"/>
      <c r="G289" s="200"/>
      <c r="H289" s="200"/>
      <c r="I289" s="200"/>
      <c r="J289" s="200"/>
      <c r="K289" s="200"/>
      <c r="L289" s="200"/>
      <c r="M289" s="200"/>
      <c r="N289" s="200"/>
      <c r="O289" s="200"/>
      <c r="P289" s="201">
        <v>2.26</v>
      </c>
      <c r="Q289" s="167"/>
      <c r="R289" s="167"/>
      <c r="S289" s="167"/>
      <c r="T289" s="167"/>
      <c r="U289" s="167"/>
    </row>
    <row r="290" spans="1:21" s="111" customFormat="1" ht="21">
      <c r="A290" s="203" t="s">
        <v>303</v>
      </c>
      <c r="B290" s="199"/>
      <c r="C290" s="200">
        <v>40</v>
      </c>
      <c r="D290" s="200">
        <v>60</v>
      </c>
      <c r="E290" s="200">
        <v>100</v>
      </c>
      <c r="F290" s="200">
        <v>18</v>
      </c>
      <c r="G290" s="200">
        <v>23</v>
      </c>
      <c r="H290" s="200">
        <v>15</v>
      </c>
      <c r="I290" s="200">
        <v>27</v>
      </c>
      <c r="J290" s="204" t="s">
        <v>124</v>
      </c>
      <c r="K290" s="204" t="s">
        <v>124</v>
      </c>
      <c r="L290" s="204" t="s">
        <v>124</v>
      </c>
      <c r="M290" s="204" t="s">
        <v>124</v>
      </c>
      <c r="N290" s="200">
        <v>33</v>
      </c>
      <c r="O290" s="200">
        <v>50</v>
      </c>
      <c r="P290" s="201"/>
      <c r="Q290" s="167"/>
      <c r="R290" s="167"/>
      <c r="S290" s="167"/>
      <c r="T290" s="167"/>
      <c r="U290" s="167"/>
    </row>
    <row r="291" spans="1:21" s="111" customFormat="1" ht="21">
      <c r="A291" s="203" t="s">
        <v>304</v>
      </c>
      <c r="B291" s="199"/>
      <c r="C291" s="200">
        <v>68</v>
      </c>
      <c r="D291" s="200">
        <v>76</v>
      </c>
      <c r="E291" s="200">
        <v>144</v>
      </c>
      <c r="F291" s="200">
        <v>10</v>
      </c>
      <c r="G291" s="200">
        <v>12</v>
      </c>
      <c r="H291" s="200">
        <v>16</v>
      </c>
      <c r="I291" s="200">
        <v>28</v>
      </c>
      <c r="J291" s="200">
        <v>5</v>
      </c>
      <c r="K291" s="200">
        <v>17</v>
      </c>
      <c r="L291" s="200">
        <v>2</v>
      </c>
      <c r="M291" s="200">
        <v>4</v>
      </c>
      <c r="N291" s="200">
        <v>33</v>
      </c>
      <c r="O291" s="200">
        <v>61</v>
      </c>
      <c r="P291" s="201"/>
      <c r="Q291" s="167"/>
      <c r="R291" s="167"/>
      <c r="S291" s="167"/>
      <c r="T291" s="167"/>
      <c r="U291" s="167"/>
    </row>
    <row r="292" spans="1:21" s="111" customFormat="1" ht="21">
      <c r="A292" s="203" t="s">
        <v>305</v>
      </c>
      <c r="B292" s="199"/>
      <c r="C292" s="200">
        <v>56</v>
      </c>
      <c r="D292" s="200">
        <v>76</v>
      </c>
      <c r="E292" s="200">
        <v>132</v>
      </c>
      <c r="F292" s="200">
        <v>15</v>
      </c>
      <c r="G292" s="200">
        <v>18</v>
      </c>
      <c r="H292" s="200">
        <v>20</v>
      </c>
      <c r="I292" s="200">
        <v>28</v>
      </c>
      <c r="J292" s="200">
        <v>12</v>
      </c>
      <c r="K292" s="200">
        <v>15</v>
      </c>
      <c r="L292" s="204">
        <v>8</v>
      </c>
      <c r="M292" s="200">
        <v>7</v>
      </c>
      <c r="N292" s="200">
        <v>55</v>
      </c>
      <c r="O292" s="200">
        <v>68</v>
      </c>
      <c r="P292" s="201"/>
      <c r="Q292" s="167"/>
      <c r="R292" s="167"/>
      <c r="S292" s="167"/>
      <c r="T292" s="167"/>
      <c r="U292" s="167"/>
    </row>
    <row r="293" spans="1:21" s="111" customFormat="1" ht="21">
      <c r="A293" s="16" t="s">
        <v>171</v>
      </c>
      <c r="B293" s="199">
        <v>300</v>
      </c>
      <c r="C293" s="200"/>
      <c r="D293" s="200"/>
      <c r="E293" s="200"/>
      <c r="F293" s="200"/>
      <c r="G293" s="200"/>
      <c r="H293" s="200"/>
      <c r="I293" s="200"/>
      <c r="J293" s="200"/>
      <c r="K293" s="200"/>
      <c r="L293" s="200"/>
      <c r="M293" s="200"/>
      <c r="N293" s="200"/>
      <c r="O293" s="200"/>
      <c r="P293" s="201"/>
      <c r="Q293" s="167"/>
      <c r="R293" s="167"/>
      <c r="S293" s="167"/>
      <c r="T293" s="167"/>
      <c r="U293" s="167"/>
    </row>
    <row r="294" spans="1:21" s="111" customFormat="1" ht="21">
      <c r="A294" s="203" t="s">
        <v>306</v>
      </c>
      <c r="B294" s="199"/>
      <c r="C294" s="200"/>
      <c r="D294" s="200"/>
      <c r="E294" s="200"/>
      <c r="F294" s="200"/>
      <c r="G294" s="200"/>
      <c r="H294" s="200"/>
      <c r="I294" s="200"/>
      <c r="J294" s="200"/>
      <c r="K294" s="200"/>
      <c r="L294" s="200"/>
      <c r="M294" s="200"/>
      <c r="N294" s="200"/>
      <c r="O294" s="200"/>
      <c r="P294" s="201"/>
      <c r="Q294" s="167"/>
      <c r="R294" s="167"/>
      <c r="S294" s="167"/>
      <c r="T294" s="167"/>
      <c r="U294" s="167"/>
    </row>
    <row r="295" spans="1:21" s="111" customFormat="1" ht="21">
      <c r="A295" s="203" t="s">
        <v>307</v>
      </c>
      <c r="B295" s="199"/>
      <c r="C295" s="200">
        <v>154</v>
      </c>
      <c r="D295" s="200">
        <v>151</v>
      </c>
      <c r="E295" s="200">
        <v>305</v>
      </c>
      <c r="F295" s="200">
        <v>19</v>
      </c>
      <c r="G295" s="200">
        <v>21</v>
      </c>
      <c r="H295" s="200">
        <v>17</v>
      </c>
      <c r="I295" s="200">
        <v>18</v>
      </c>
      <c r="J295" s="200">
        <v>9</v>
      </c>
      <c r="K295" s="200">
        <v>6</v>
      </c>
      <c r="L295" s="200">
        <v>2</v>
      </c>
      <c r="M295" s="200">
        <v>3</v>
      </c>
      <c r="N295" s="200">
        <v>47</v>
      </c>
      <c r="O295" s="200">
        <v>48</v>
      </c>
      <c r="P295" s="201" t="s">
        <v>206</v>
      </c>
      <c r="Q295" s="167"/>
      <c r="R295" s="167"/>
      <c r="S295" s="167"/>
      <c r="T295" s="167"/>
      <c r="U295" s="167"/>
    </row>
    <row r="296" spans="1:21" s="111" customFormat="1" ht="21">
      <c r="A296" s="203" t="s">
        <v>308</v>
      </c>
      <c r="B296" s="199"/>
      <c r="C296" s="200">
        <v>30</v>
      </c>
      <c r="D296" s="200">
        <v>68</v>
      </c>
      <c r="E296" s="200">
        <v>98</v>
      </c>
      <c r="F296" s="200">
        <v>4</v>
      </c>
      <c r="G296" s="200">
        <v>5</v>
      </c>
      <c r="H296" s="200">
        <v>8</v>
      </c>
      <c r="I296" s="200">
        <v>10</v>
      </c>
      <c r="J296" s="200">
        <v>6</v>
      </c>
      <c r="K296" s="200">
        <v>9</v>
      </c>
      <c r="L296" s="200">
        <v>1</v>
      </c>
      <c r="M296" s="200">
        <v>6</v>
      </c>
      <c r="N296" s="200">
        <v>19</v>
      </c>
      <c r="O296" s="200">
        <v>30</v>
      </c>
      <c r="P296" s="201" t="s">
        <v>206</v>
      </c>
      <c r="Q296" s="167"/>
      <c r="R296" s="167"/>
      <c r="S296" s="167"/>
      <c r="T296" s="167"/>
      <c r="U296" s="167"/>
    </row>
    <row r="297" spans="1:21" s="111" customFormat="1" ht="21">
      <c r="A297" s="203" t="s">
        <v>309</v>
      </c>
      <c r="B297" s="199"/>
      <c r="C297" s="200">
        <v>56</v>
      </c>
      <c r="D297" s="200">
        <v>96</v>
      </c>
      <c r="E297" s="200">
        <v>152</v>
      </c>
      <c r="F297" s="200">
        <v>9</v>
      </c>
      <c r="G297" s="200">
        <v>9</v>
      </c>
      <c r="H297" s="200">
        <v>13</v>
      </c>
      <c r="I297" s="200">
        <v>12</v>
      </c>
      <c r="J297" s="200">
        <v>14</v>
      </c>
      <c r="K297" s="200">
        <v>15</v>
      </c>
      <c r="L297" s="200">
        <v>9</v>
      </c>
      <c r="M297" s="200">
        <v>9</v>
      </c>
      <c r="N297" s="200">
        <v>45</v>
      </c>
      <c r="O297" s="200">
        <v>45</v>
      </c>
      <c r="P297" s="201" t="s">
        <v>206</v>
      </c>
      <c r="Q297" s="167"/>
      <c r="R297" s="167"/>
      <c r="S297" s="167"/>
      <c r="T297" s="167"/>
      <c r="U297" s="167"/>
    </row>
    <row r="298" spans="1:21" s="111" customFormat="1" ht="21">
      <c r="A298" s="203" t="s">
        <v>310</v>
      </c>
      <c r="B298" s="199"/>
      <c r="C298" s="200">
        <v>98</v>
      </c>
      <c r="D298" s="200">
        <v>107</v>
      </c>
      <c r="E298" s="200">
        <v>205</v>
      </c>
      <c r="F298" s="200">
        <v>12</v>
      </c>
      <c r="G298" s="200">
        <v>14</v>
      </c>
      <c r="H298" s="200">
        <v>11</v>
      </c>
      <c r="I298" s="200">
        <v>11</v>
      </c>
      <c r="J298" s="200">
        <v>14</v>
      </c>
      <c r="K298" s="200">
        <v>15</v>
      </c>
      <c r="L298" s="200">
        <v>8</v>
      </c>
      <c r="M298" s="200">
        <v>8</v>
      </c>
      <c r="N298" s="200">
        <v>45</v>
      </c>
      <c r="O298" s="200">
        <v>48</v>
      </c>
      <c r="P298" s="201" t="s">
        <v>206</v>
      </c>
      <c r="Q298" s="167"/>
      <c r="R298" s="167"/>
      <c r="S298" s="167"/>
      <c r="T298" s="167"/>
      <c r="U298" s="167"/>
    </row>
    <row r="299" spans="1:21" s="111" customFormat="1" ht="21">
      <c r="A299" s="16" t="s">
        <v>173</v>
      </c>
      <c r="B299" s="199">
        <v>300</v>
      </c>
      <c r="C299" s="200"/>
      <c r="D299" s="200"/>
      <c r="E299" s="200"/>
      <c r="F299" s="200"/>
      <c r="G299" s="200"/>
      <c r="H299" s="200"/>
      <c r="I299" s="200"/>
      <c r="J299" s="200"/>
      <c r="K299" s="200"/>
      <c r="L299" s="200"/>
      <c r="M299" s="200"/>
      <c r="N299" s="200"/>
      <c r="O299" s="200"/>
      <c r="P299" s="201"/>
      <c r="Q299" s="167"/>
      <c r="R299" s="167"/>
      <c r="S299" s="167"/>
      <c r="T299" s="167"/>
      <c r="U299" s="167"/>
    </row>
    <row r="300" spans="1:21" s="111" customFormat="1" ht="21">
      <c r="A300" s="213" t="s">
        <v>311</v>
      </c>
      <c r="B300" s="199"/>
      <c r="C300" s="200">
        <v>112</v>
      </c>
      <c r="D300" s="200">
        <v>182</v>
      </c>
      <c r="E300" s="200">
        <v>294</v>
      </c>
      <c r="F300" s="200">
        <v>5</v>
      </c>
      <c r="G300" s="200">
        <v>12</v>
      </c>
      <c r="H300" s="200">
        <v>28</v>
      </c>
      <c r="I300" s="200">
        <v>48</v>
      </c>
      <c r="J300" s="200">
        <v>16</v>
      </c>
      <c r="K300" s="200">
        <v>23</v>
      </c>
      <c r="L300" s="204" t="s">
        <v>124</v>
      </c>
      <c r="M300" s="204" t="s">
        <v>124</v>
      </c>
      <c r="N300" s="200">
        <v>161</v>
      </c>
      <c r="O300" s="200">
        <v>265</v>
      </c>
      <c r="P300" s="201"/>
      <c r="Q300" s="167"/>
      <c r="R300" s="167"/>
      <c r="S300" s="167"/>
      <c r="T300" s="167"/>
      <c r="U300" s="167"/>
    </row>
    <row r="301" spans="1:21" s="111" customFormat="1" ht="21">
      <c r="A301" s="213" t="s">
        <v>312</v>
      </c>
      <c r="B301" s="199"/>
      <c r="C301" s="204" t="s">
        <v>124</v>
      </c>
      <c r="D301" s="200">
        <v>74</v>
      </c>
      <c r="E301" s="200">
        <v>74</v>
      </c>
      <c r="F301" s="204" t="s">
        <v>124</v>
      </c>
      <c r="G301" s="200">
        <v>6</v>
      </c>
      <c r="H301" s="204" t="s">
        <v>124</v>
      </c>
      <c r="I301" s="200">
        <v>17</v>
      </c>
      <c r="J301" s="204" t="s">
        <v>124</v>
      </c>
      <c r="K301" s="200">
        <v>8</v>
      </c>
      <c r="L301" s="204" t="s">
        <v>124</v>
      </c>
      <c r="M301" s="200">
        <v>3</v>
      </c>
      <c r="N301" s="204" t="s">
        <v>124</v>
      </c>
      <c r="O301" s="200">
        <v>108</v>
      </c>
      <c r="P301" s="201"/>
      <c r="Q301" s="167"/>
      <c r="R301" s="167"/>
      <c r="S301" s="167"/>
      <c r="T301" s="167"/>
      <c r="U301" s="167"/>
    </row>
    <row r="302" spans="1:21" s="111" customFormat="1" ht="21">
      <c r="A302" s="213" t="s">
        <v>313</v>
      </c>
      <c r="B302" s="199"/>
      <c r="C302" s="200">
        <v>29</v>
      </c>
      <c r="D302" s="200">
        <v>50</v>
      </c>
      <c r="E302" s="200">
        <v>79</v>
      </c>
      <c r="F302" s="200">
        <v>12</v>
      </c>
      <c r="G302" s="200">
        <v>7</v>
      </c>
      <c r="H302" s="200">
        <v>10</v>
      </c>
      <c r="I302" s="200">
        <v>18</v>
      </c>
      <c r="J302" s="200">
        <v>3</v>
      </c>
      <c r="K302" s="200">
        <v>5</v>
      </c>
      <c r="L302" s="200">
        <v>9</v>
      </c>
      <c r="M302" s="200">
        <v>7</v>
      </c>
      <c r="N302" s="200">
        <v>63</v>
      </c>
      <c r="O302" s="200">
        <v>87</v>
      </c>
      <c r="P302" s="201"/>
      <c r="Q302" s="167"/>
      <c r="R302" s="167"/>
      <c r="S302" s="167"/>
      <c r="T302" s="167"/>
      <c r="U302" s="167"/>
    </row>
    <row r="303" spans="1:21" s="111" customFormat="1" ht="21">
      <c r="A303" s="213" t="s">
        <v>314</v>
      </c>
      <c r="B303" s="199"/>
      <c r="C303" s="200">
        <v>41</v>
      </c>
      <c r="D303" s="200">
        <v>36</v>
      </c>
      <c r="E303" s="200">
        <v>77</v>
      </c>
      <c r="F303" s="200">
        <v>2</v>
      </c>
      <c r="G303" s="200">
        <v>7</v>
      </c>
      <c r="H303" s="200">
        <v>5</v>
      </c>
      <c r="I303" s="200">
        <v>9</v>
      </c>
      <c r="J303" s="200">
        <v>2</v>
      </c>
      <c r="K303" s="200">
        <v>8</v>
      </c>
      <c r="L303" s="200">
        <v>3</v>
      </c>
      <c r="M303" s="200">
        <v>5</v>
      </c>
      <c r="N303" s="200">
        <v>53</v>
      </c>
      <c r="O303" s="200">
        <v>65</v>
      </c>
      <c r="P303" s="201"/>
      <c r="Q303" s="167"/>
      <c r="R303" s="167"/>
      <c r="S303" s="167"/>
      <c r="T303" s="167"/>
      <c r="U303" s="167"/>
    </row>
    <row r="304" spans="1:21" s="111" customFormat="1" ht="21">
      <c r="A304" s="16" t="s">
        <v>176</v>
      </c>
      <c r="B304" s="199">
        <v>300</v>
      </c>
      <c r="C304" s="200"/>
      <c r="D304" s="200"/>
      <c r="E304" s="200"/>
      <c r="F304" s="200"/>
      <c r="G304" s="200"/>
      <c r="H304" s="200"/>
      <c r="I304" s="200"/>
      <c r="J304" s="200"/>
      <c r="K304" s="200"/>
      <c r="L304" s="200"/>
      <c r="M304" s="200"/>
      <c r="N304" s="200"/>
      <c r="O304" s="200"/>
      <c r="P304" s="201">
        <v>0.9833</v>
      </c>
      <c r="Q304" s="167"/>
      <c r="R304" s="167"/>
      <c r="S304" s="167"/>
      <c r="T304" s="167"/>
      <c r="U304" s="167"/>
    </row>
    <row r="305" spans="1:21" s="111" customFormat="1" ht="21">
      <c r="A305" s="203" t="s">
        <v>289</v>
      </c>
      <c r="B305" s="199"/>
      <c r="C305" s="204" t="s">
        <v>124</v>
      </c>
      <c r="D305" s="204" t="s">
        <v>124</v>
      </c>
      <c r="E305" s="204" t="s">
        <v>124</v>
      </c>
      <c r="F305" s="204" t="s">
        <v>124</v>
      </c>
      <c r="G305" s="204" t="s">
        <v>124</v>
      </c>
      <c r="H305" s="204" t="s">
        <v>124</v>
      </c>
      <c r="I305" s="204" t="s">
        <v>124</v>
      </c>
      <c r="J305" s="204" t="s">
        <v>124</v>
      </c>
      <c r="K305" s="204" t="s">
        <v>124</v>
      </c>
      <c r="L305" s="204" t="s">
        <v>124</v>
      </c>
      <c r="M305" s="204" t="s">
        <v>124</v>
      </c>
      <c r="N305" s="204" t="s">
        <v>124</v>
      </c>
      <c r="O305" s="204" t="s">
        <v>124</v>
      </c>
      <c r="P305" s="201"/>
      <c r="Q305" s="167"/>
      <c r="R305" s="167"/>
      <c r="S305" s="167"/>
      <c r="T305" s="167"/>
      <c r="U305" s="167"/>
    </row>
    <row r="306" spans="1:21" s="111" customFormat="1" ht="21">
      <c r="A306" s="203" t="s">
        <v>290</v>
      </c>
      <c r="B306" s="199"/>
      <c r="C306" s="200">
        <v>50</v>
      </c>
      <c r="D306" s="200">
        <v>20</v>
      </c>
      <c r="E306" s="200">
        <v>70</v>
      </c>
      <c r="F306" s="204" t="s">
        <v>124</v>
      </c>
      <c r="G306" s="204">
        <v>5</v>
      </c>
      <c r="H306" s="200">
        <v>10</v>
      </c>
      <c r="I306" s="200">
        <v>10</v>
      </c>
      <c r="J306" s="204" t="s">
        <v>124</v>
      </c>
      <c r="K306" s="204">
        <v>5</v>
      </c>
      <c r="L306" s="204" t="s">
        <v>124</v>
      </c>
      <c r="M306" s="204" t="s">
        <v>124</v>
      </c>
      <c r="N306" s="200">
        <v>60</v>
      </c>
      <c r="O306" s="200">
        <v>40</v>
      </c>
      <c r="P306" s="201"/>
      <c r="Q306" s="167"/>
      <c r="R306" s="167"/>
      <c r="S306" s="167"/>
      <c r="T306" s="167"/>
      <c r="U306" s="167"/>
    </row>
    <row r="307" spans="1:21" s="111" customFormat="1" ht="21">
      <c r="A307" s="203" t="s">
        <v>291</v>
      </c>
      <c r="B307" s="199"/>
      <c r="C307" s="200">
        <v>50</v>
      </c>
      <c r="D307" s="200">
        <v>40</v>
      </c>
      <c r="E307" s="200">
        <v>90</v>
      </c>
      <c r="F307" s="204">
        <v>10</v>
      </c>
      <c r="G307" s="200">
        <v>5</v>
      </c>
      <c r="H307" s="200">
        <v>5</v>
      </c>
      <c r="I307" s="200">
        <v>8</v>
      </c>
      <c r="J307" s="200">
        <v>10</v>
      </c>
      <c r="K307" s="204" t="s">
        <v>124</v>
      </c>
      <c r="L307" s="204">
        <v>2</v>
      </c>
      <c r="M307" s="204" t="s">
        <v>124</v>
      </c>
      <c r="N307" s="200">
        <v>65</v>
      </c>
      <c r="O307" s="200">
        <v>55</v>
      </c>
      <c r="P307" s="201"/>
      <c r="Q307" s="167"/>
      <c r="R307" s="167"/>
      <c r="S307" s="167"/>
      <c r="T307" s="167"/>
      <c r="U307" s="167"/>
    </row>
    <row r="308" spans="1:21" s="111" customFormat="1" ht="21">
      <c r="A308" s="203" t="s">
        <v>292</v>
      </c>
      <c r="B308" s="199"/>
      <c r="C308" s="200">
        <v>40</v>
      </c>
      <c r="D308" s="200">
        <v>30</v>
      </c>
      <c r="E308" s="200">
        <v>70</v>
      </c>
      <c r="F308" s="204">
        <v>5</v>
      </c>
      <c r="G308" s="204">
        <v>5</v>
      </c>
      <c r="H308" s="200">
        <v>5</v>
      </c>
      <c r="I308" s="200">
        <v>10</v>
      </c>
      <c r="J308" s="200">
        <v>10</v>
      </c>
      <c r="K308" s="204" t="s">
        <v>124</v>
      </c>
      <c r="L308" s="204" t="s">
        <v>124</v>
      </c>
      <c r="M308" s="204" t="s">
        <v>124</v>
      </c>
      <c r="N308" s="200">
        <v>60</v>
      </c>
      <c r="O308" s="200">
        <v>45</v>
      </c>
      <c r="P308" s="201"/>
      <c r="Q308" s="167"/>
      <c r="R308" s="167"/>
      <c r="S308" s="167"/>
      <c r="T308" s="167"/>
      <c r="U308" s="167"/>
    </row>
    <row r="309" spans="1:21" s="111" customFormat="1" ht="21">
      <c r="A309" s="203" t="s">
        <v>315</v>
      </c>
      <c r="B309" s="199"/>
      <c r="C309" s="200">
        <v>35</v>
      </c>
      <c r="D309" s="200">
        <v>30</v>
      </c>
      <c r="E309" s="200">
        <v>65</v>
      </c>
      <c r="F309" s="204" t="s">
        <v>124</v>
      </c>
      <c r="G309" s="204">
        <v>5</v>
      </c>
      <c r="H309" s="200">
        <v>10</v>
      </c>
      <c r="I309" s="200">
        <v>10</v>
      </c>
      <c r="J309" s="200">
        <v>5</v>
      </c>
      <c r="K309" s="204" t="s">
        <v>124</v>
      </c>
      <c r="L309" s="204" t="s">
        <v>124</v>
      </c>
      <c r="M309" s="204" t="s">
        <v>124</v>
      </c>
      <c r="N309" s="200">
        <v>50</v>
      </c>
      <c r="O309" s="200">
        <v>45</v>
      </c>
      <c r="P309" s="201"/>
      <c r="Q309" s="167"/>
      <c r="R309" s="167"/>
      <c r="S309" s="167"/>
      <c r="T309" s="167"/>
      <c r="U309" s="167"/>
    </row>
    <row r="310" spans="1:21" s="111" customFormat="1" ht="21">
      <c r="A310" s="16" t="s">
        <v>178</v>
      </c>
      <c r="B310" s="199">
        <v>300</v>
      </c>
      <c r="C310" s="200"/>
      <c r="D310" s="200"/>
      <c r="E310" s="200"/>
      <c r="F310" s="200"/>
      <c r="G310" s="200"/>
      <c r="H310" s="200"/>
      <c r="I310" s="200"/>
      <c r="J310" s="200"/>
      <c r="K310" s="200"/>
      <c r="L310" s="200"/>
      <c r="M310" s="200"/>
      <c r="N310" s="200"/>
      <c r="O310" s="200"/>
      <c r="P310" s="201"/>
      <c r="Q310" s="167"/>
      <c r="R310" s="167"/>
      <c r="S310" s="167"/>
      <c r="T310" s="167"/>
      <c r="U310" s="167"/>
    </row>
    <row r="311" spans="1:21" s="111" customFormat="1" ht="21">
      <c r="A311" s="203" t="s">
        <v>284</v>
      </c>
      <c r="B311" s="199"/>
      <c r="C311" s="200">
        <v>109</v>
      </c>
      <c r="D311" s="200">
        <v>103</v>
      </c>
      <c r="E311" s="200">
        <v>212</v>
      </c>
      <c r="F311" s="200">
        <v>10</v>
      </c>
      <c r="G311" s="200">
        <v>18</v>
      </c>
      <c r="H311" s="200">
        <v>23</v>
      </c>
      <c r="I311" s="200">
        <v>25</v>
      </c>
      <c r="J311" s="200">
        <v>8</v>
      </c>
      <c r="K311" s="200">
        <v>12</v>
      </c>
      <c r="L311" s="200">
        <v>5</v>
      </c>
      <c r="M311" s="200">
        <v>8</v>
      </c>
      <c r="N311" s="200">
        <v>155</v>
      </c>
      <c r="O311" s="200">
        <v>166</v>
      </c>
      <c r="P311" s="201" t="s">
        <v>206</v>
      </c>
      <c r="Q311" s="167"/>
      <c r="R311" s="167"/>
      <c r="S311" s="167"/>
      <c r="T311" s="167"/>
      <c r="U311" s="167"/>
    </row>
    <row r="312" spans="1:21" s="111" customFormat="1" ht="21">
      <c r="A312" s="203" t="s">
        <v>316</v>
      </c>
      <c r="B312" s="199"/>
      <c r="C312" s="200">
        <v>61</v>
      </c>
      <c r="D312" s="200">
        <v>82</v>
      </c>
      <c r="E312" s="200">
        <v>143</v>
      </c>
      <c r="F312" s="200">
        <v>5</v>
      </c>
      <c r="G312" s="200">
        <v>7</v>
      </c>
      <c r="H312" s="200">
        <v>12</v>
      </c>
      <c r="I312" s="200">
        <v>18</v>
      </c>
      <c r="J312" s="200">
        <v>10</v>
      </c>
      <c r="K312" s="200">
        <v>15</v>
      </c>
      <c r="L312" s="200">
        <v>3</v>
      </c>
      <c r="M312" s="200">
        <v>2</v>
      </c>
      <c r="N312" s="200">
        <v>91</v>
      </c>
      <c r="O312" s="200">
        <v>124</v>
      </c>
      <c r="P312" s="201" t="s">
        <v>206</v>
      </c>
      <c r="Q312" s="167"/>
      <c r="R312" s="167"/>
      <c r="S312" s="167"/>
      <c r="T312" s="167"/>
      <c r="U312" s="167"/>
    </row>
    <row r="313" spans="1:21" s="111" customFormat="1" ht="21">
      <c r="A313" s="203" t="s">
        <v>317</v>
      </c>
      <c r="B313" s="199"/>
      <c r="C313" s="200">
        <v>116</v>
      </c>
      <c r="D313" s="200">
        <v>76</v>
      </c>
      <c r="E313" s="200">
        <v>192</v>
      </c>
      <c r="F313" s="200">
        <v>5</v>
      </c>
      <c r="G313" s="200">
        <v>6</v>
      </c>
      <c r="H313" s="200">
        <v>10</v>
      </c>
      <c r="I313" s="200">
        <v>16</v>
      </c>
      <c r="J313" s="200">
        <v>15</v>
      </c>
      <c r="K313" s="200">
        <v>18</v>
      </c>
      <c r="L313" s="200">
        <v>9</v>
      </c>
      <c r="M313" s="200">
        <v>11</v>
      </c>
      <c r="N313" s="200">
        <v>155</v>
      </c>
      <c r="O313" s="200">
        <v>127</v>
      </c>
      <c r="P313" s="201" t="s">
        <v>206</v>
      </c>
      <c r="Q313" s="167"/>
      <c r="R313" s="167"/>
      <c r="S313" s="167"/>
      <c r="T313" s="167"/>
      <c r="U313" s="167"/>
    </row>
    <row r="314" spans="1:21" s="111" customFormat="1" ht="21">
      <c r="A314" s="203" t="s">
        <v>318</v>
      </c>
      <c r="B314" s="199"/>
      <c r="C314" s="200">
        <v>129</v>
      </c>
      <c r="D314" s="200">
        <v>164</v>
      </c>
      <c r="E314" s="200">
        <v>290</v>
      </c>
      <c r="F314" s="200">
        <v>10</v>
      </c>
      <c r="G314" s="200">
        <v>12</v>
      </c>
      <c r="H314" s="200">
        <v>20</v>
      </c>
      <c r="I314" s="200">
        <v>27</v>
      </c>
      <c r="J314" s="200">
        <v>25</v>
      </c>
      <c r="K314" s="200">
        <v>36</v>
      </c>
      <c r="L314" s="200">
        <v>22</v>
      </c>
      <c r="M314" s="200">
        <v>22</v>
      </c>
      <c r="N314" s="200">
        <v>206</v>
      </c>
      <c r="O314" s="200">
        <v>261</v>
      </c>
      <c r="P314" s="201" t="s">
        <v>206</v>
      </c>
      <c r="Q314" s="167"/>
      <c r="R314" s="167"/>
      <c r="S314" s="167"/>
      <c r="T314" s="167"/>
      <c r="U314" s="167"/>
    </row>
    <row r="315" spans="1:21" s="111" customFormat="1" ht="21">
      <c r="A315" s="16" t="s">
        <v>180</v>
      </c>
      <c r="B315" s="199">
        <v>300</v>
      </c>
      <c r="C315" s="200"/>
      <c r="D315" s="200"/>
      <c r="E315" s="200"/>
      <c r="F315" s="200"/>
      <c r="G315" s="200"/>
      <c r="H315" s="200"/>
      <c r="I315" s="200"/>
      <c r="J315" s="200"/>
      <c r="K315" s="200"/>
      <c r="L315" s="200"/>
      <c r="M315" s="200"/>
      <c r="N315" s="200"/>
      <c r="O315" s="200"/>
      <c r="P315" s="201"/>
      <c r="Q315" s="167"/>
      <c r="R315" s="167"/>
      <c r="S315" s="167"/>
      <c r="T315" s="167"/>
      <c r="U315" s="167"/>
    </row>
    <row r="316" spans="1:21" s="111" customFormat="1" ht="21">
      <c r="A316" s="16" t="s">
        <v>319</v>
      </c>
      <c r="B316" s="199">
        <v>50</v>
      </c>
      <c r="C316" s="200"/>
      <c r="D316" s="200"/>
      <c r="E316" s="200"/>
      <c r="F316" s="200"/>
      <c r="G316" s="200"/>
      <c r="H316" s="200"/>
      <c r="I316" s="200"/>
      <c r="J316" s="200"/>
      <c r="K316" s="200"/>
      <c r="L316" s="200"/>
      <c r="M316" s="200"/>
      <c r="N316" s="200"/>
      <c r="O316" s="200"/>
      <c r="P316" s="201"/>
      <c r="Q316" s="167"/>
      <c r="R316" s="167"/>
      <c r="S316" s="167"/>
      <c r="T316" s="167"/>
      <c r="U316" s="167"/>
    </row>
    <row r="317" spans="1:21" s="111" customFormat="1" ht="21">
      <c r="A317" s="16" t="s">
        <v>320</v>
      </c>
      <c r="B317" s="199"/>
      <c r="C317" s="200">
        <v>64</v>
      </c>
      <c r="D317" s="200">
        <v>87</v>
      </c>
      <c r="E317" s="200">
        <v>151</v>
      </c>
      <c r="F317" s="200">
        <v>4</v>
      </c>
      <c r="G317" s="200">
        <v>3</v>
      </c>
      <c r="H317" s="200">
        <v>8</v>
      </c>
      <c r="I317" s="200">
        <v>7</v>
      </c>
      <c r="J317" s="200">
        <v>12</v>
      </c>
      <c r="K317" s="200">
        <v>10</v>
      </c>
      <c r="L317" s="204" t="s">
        <v>124</v>
      </c>
      <c r="M317" s="200">
        <v>5</v>
      </c>
      <c r="N317" s="200">
        <v>88</v>
      </c>
      <c r="O317" s="200">
        <v>112</v>
      </c>
      <c r="P317" s="201"/>
      <c r="Q317" s="167"/>
      <c r="R317" s="167"/>
      <c r="S317" s="167"/>
      <c r="T317" s="167"/>
      <c r="U317" s="167"/>
    </row>
    <row r="318" spans="1:21" s="111" customFormat="1" ht="21">
      <c r="A318" s="203" t="s">
        <v>291</v>
      </c>
      <c r="B318" s="199"/>
      <c r="C318" s="200">
        <v>61</v>
      </c>
      <c r="D318" s="200">
        <v>74</v>
      </c>
      <c r="E318" s="200">
        <v>135</v>
      </c>
      <c r="F318" s="200">
        <v>3</v>
      </c>
      <c r="G318" s="200">
        <v>3</v>
      </c>
      <c r="H318" s="200">
        <v>12</v>
      </c>
      <c r="I318" s="200">
        <v>15</v>
      </c>
      <c r="J318" s="200">
        <v>4</v>
      </c>
      <c r="K318" s="200">
        <v>7</v>
      </c>
      <c r="L318" s="200">
        <v>2</v>
      </c>
      <c r="M318" s="200">
        <v>4</v>
      </c>
      <c r="N318" s="200">
        <v>82</v>
      </c>
      <c r="O318" s="200">
        <v>103</v>
      </c>
      <c r="P318" s="201"/>
      <c r="Q318" s="167"/>
      <c r="R318" s="167"/>
      <c r="S318" s="167"/>
      <c r="T318" s="167"/>
      <c r="U318" s="167"/>
    </row>
    <row r="319" spans="1:21" s="111" customFormat="1" ht="21">
      <c r="A319" s="203" t="s">
        <v>321</v>
      </c>
      <c r="B319" s="199"/>
      <c r="C319" s="200">
        <v>62</v>
      </c>
      <c r="D319" s="200">
        <v>85</v>
      </c>
      <c r="E319" s="200">
        <v>147</v>
      </c>
      <c r="F319" s="200">
        <v>2</v>
      </c>
      <c r="G319" s="200">
        <v>5</v>
      </c>
      <c r="H319" s="200">
        <v>15</v>
      </c>
      <c r="I319" s="200">
        <v>15</v>
      </c>
      <c r="J319" s="200">
        <v>14</v>
      </c>
      <c r="K319" s="200">
        <v>16</v>
      </c>
      <c r="L319" s="204">
        <v>3</v>
      </c>
      <c r="M319" s="200">
        <v>3</v>
      </c>
      <c r="N319" s="200">
        <v>96</v>
      </c>
      <c r="O319" s="200">
        <v>124</v>
      </c>
      <c r="P319" s="201"/>
      <c r="Q319" s="167"/>
      <c r="R319" s="167"/>
      <c r="S319" s="167"/>
      <c r="T319" s="167"/>
      <c r="U319" s="167"/>
    </row>
    <row r="320" spans="1:21" s="111" customFormat="1" ht="21">
      <c r="A320" s="171" t="s">
        <v>322</v>
      </c>
      <c r="B320" s="199"/>
      <c r="C320" s="200">
        <v>55</v>
      </c>
      <c r="D320" s="200">
        <v>54</v>
      </c>
      <c r="E320" s="200">
        <v>109</v>
      </c>
      <c r="F320" s="200">
        <v>4</v>
      </c>
      <c r="G320" s="200">
        <v>3</v>
      </c>
      <c r="H320" s="200">
        <v>7</v>
      </c>
      <c r="I320" s="200">
        <v>8</v>
      </c>
      <c r="J320" s="200">
        <v>6</v>
      </c>
      <c r="K320" s="200">
        <v>3</v>
      </c>
      <c r="L320" s="200">
        <v>2</v>
      </c>
      <c r="M320" s="200">
        <v>5</v>
      </c>
      <c r="N320" s="200">
        <v>74</v>
      </c>
      <c r="O320" s="200">
        <v>73</v>
      </c>
      <c r="P320" s="201"/>
      <c r="Q320" s="167"/>
      <c r="R320" s="167"/>
      <c r="S320" s="167"/>
      <c r="T320" s="167"/>
      <c r="U320" s="167"/>
    </row>
    <row r="321" spans="1:21" s="111" customFormat="1" ht="21">
      <c r="A321" s="174" t="s">
        <v>182</v>
      </c>
      <c r="B321" s="199">
        <v>300</v>
      </c>
      <c r="C321" s="200"/>
      <c r="D321" s="200"/>
      <c r="E321" s="200"/>
      <c r="F321" s="200"/>
      <c r="G321" s="200"/>
      <c r="H321" s="200"/>
      <c r="I321" s="200"/>
      <c r="J321" s="200"/>
      <c r="K321" s="200"/>
      <c r="L321" s="200"/>
      <c r="M321" s="200"/>
      <c r="N321" s="200"/>
      <c r="O321" s="200"/>
      <c r="P321" s="201"/>
      <c r="Q321" s="167"/>
      <c r="R321" s="167"/>
      <c r="S321" s="167"/>
      <c r="T321" s="167"/>
      <c r="U321" s="167"/>
    </row>
    <row r="322" spans="1:21" s="111" customFormat="1" ht="21">
      <c r="A322" s="171" t="s">
        <v>284</v>
      </c>
      <c r="B322" s="199"/>
      <c r="C322" s="200">
        <v>140</v>
      </c>
      <c r="D322" s="200">
        <v>137</v>
      </c>
      <c r="E322" s="200">
        <v>277</v>
      </c>
      <c r="F322" s="200">
        <v>6</v>
      </c>
      <c r="G322" s="200">
        <v>16</v>
      </c>
      <c r="H322" s="200">
        <v>26</v>
      </c>
      <c r="I322" s="200">
        <v>20</v>
      </c>
      <c r="J322" s="200">
        <v>31</v>
      </c>
      <c r="K322" s="200">
        <v>22</v>
      </c>
      <c r="L322" s="200">
        <v>4</v>
      </c>
      <c r="M322" s="200">
        <v>6</v>
      </c>
      <c r="N322" s="200">
        <v>67</v>
      </c>
      <c r="O322" s="200">
        <v>64</v>
      </c>
      <c r="P322" s="201" t="s">
        <v>206</v>
      </c>
      <c r="Q322" s="167"/>
      <c r="R322" s="167"/>
      <c r="S322" s="167"/>
      <c r="T322" s="167"/>
      <c r="U322" s="167"/>
    </row>
    <row r="323" spans="1:21" s="111" customFormat="1" ht="21">
      <c r="A323" s="171" t="s">
        <v>323</v>
      </c>
      <c r="B323" s="199"/>
      <c r="C323" s="200">
        <v>192</v>
      </c>
      <c r="D323" s="200">
        <v>149</v>
      </c>
      <c r="E323" s="200">
        <v>341</v>
      </c>
      <c r="F323" s="200">
        <v>6</v>
      </c>
      <c r="G323" s="200">
        <v>4</v>
      </c>
      <c r="H323" s="200">
        <v>22</v>
      </c>
      <c r="I323" s="200">
        <v>20</v>
      </c>
      <c r="J323" s="200">
        <v>18</v>
      </c>
      <c r="K323" s="200">
        <v>22</v>
      </c>
      <c r="L323" s="200">
        <v>16</v>
      </c>
      <c r="M323" s="200">
        <v>5</v>
      </c>
      <c r="N323" s="200">
        <v>62</v>
      </c>
      <c r="O323" s="200">
        <v>51</v>
      </c>
      <c r="P323" s="201">
        <v>1</v>
      </c>
      <c r="Q323" s="167"/>
      <c r="R323" s="167"/>
      <c r="S323" s="167"/>
      <c r="T323" s="167"/>
      <c r="U323" s="167"/>
    </row>
    <row r="324" spans="1:21" s="111" customFormat="1" ht="21">
      <c r="A324" s="171" t="s">
        <v>324</v>
      </c>
      <c r="B324" s="199"/>
      <c r="C324" s="200">
        <v>192</v>
      </c>
      <c r="D324" s="200">
        <v>170</v>
      </c>
      <c r="E324" s="200">
        <v>362</v>
      </c>
      <c r="F324" s="200">
        <v>12</v>
      </c>
      <c r="G324" s="200">
        <v>15</v>
      </c>
      <c r="H324" s="200">
        <v>11</v>
      </c>
      <c r="I324" s="200">
        <v>15</v>
      </c>
      <c r="J324" s="200">
        <v>12</v>
      </c>
      <c r="K324" s="200">
        <v>18</v>
      </c>
      <c r="L324" s="200">
        <v>15</v>
      </c>
      <c r="M324" s="200">
        <v>14</v>
      </c>
      <c r="N324" s="200">
        <v>50</v>
      </c>
      <c r="O324" s="200">
        <v>62</v>
      </c>
      <c r="P324" s="201" t="s">
        <v>206</v>
      </c>
      <c r="Q324" s="167"/>
      <c r="R324" s="167"/>
      <c r="S324" s="167"/>
      <c r="T324" s="167"/>
      <c r="U324" s="167"/>
    </row>
    <row r="325" spans="1:21" s="111" customFormat="1" ht="21">
      <c r="A325" s="171" t="s">
        <v>325</v>
      </c>
      <c r="B325" s="199"/>
      <c r="C325" s="200">
        <v>147</v>
      </c>
      <c r="D325" s="200">
        <v>95</v>
      </c>
      <c r="E325" s="200">
        <v>242</v>
      </c>
      <c r="F325" s="200">
        <v>5</v>
      </c>
      <c r="G325" s="200">
        <v>6</v>
      </c>
      <c r="H325" s="200">
        <v>8</v>
      </c>
      <c r="I325" s="200">
        <v>17</v>
      </c>
      <c r="J325" s="200">
        <v>15</v>
      </c>
      <c r="K325" s="200">
        <v>14</v>
      </c>
      <c r="L325" s="200">
        <v>5</v>
      </c>
      <c r="M325" s="200">
        <v>6</v>
      </c>
      <c r="N325" s="200">
        <v>33</v>
      </c>
      <c r="O325" s="200">
        <v>43</v>
      </c>
      <c r="P325" s="201" t="s">
        <v>206</v>
      </c>
      <c r="Q325" s="167"/>
      <c r="R325" s="167"/>
      <c r="S325" s="167"/>
      <c r="T325" s="167"/>
      <c r="U325" s="167"/>
    </row>
    <row r="326" spans="1:21" s="111" customFormat="1" ht="21">
      <c r="A326" s="174" t="s">
        <v>183</v>
      </c>
      <c r="B326" s="199">
        <v>300</v>
      </c>
      <c r="C326" s="200"/>
      <c r="D326" s="200"/>
      <c r="E326" s="200"/>
      <c r="F326" s="200"/>
      <c r="G326" s="200"/>
      <c r="H326" s="200"/>
      <c r="I326" s="200"/>
      <c r="J326" s="200"/>
      <c r="K326" s="200"/>
      <c r="L326" s="200"/>
      <c r="M326" s="200"/>
      <c r="N326" s="200"/>
      <c r="O326" s="200"/>
      <c r="P326" s="201"/>
      <c r="Q326" s="167"/>
      <c r="R326" s="167"/>
      <c r="S326" s="167"/>
      <c r="T326" s="167"/>
      <c r="U326" s="167"/>
    </row>
    <row r="327" spans="1:21" s="111" customFormat="1" ht="21">
      <c r="A327" s="167" t="s">
        <v>284</v>
      </c>
      <c r="B327" s="199"/>
      <c r="C327" s="200">
        <v>43</v>
      </c>
      <c r="D327" s="200">
        <v>66</v>
      </c>
      <c r="E327" s="200">
        <v>109</v>
      </c>
      <c r="F327" s="200">
        <v>6</v>
      </c>
      <c r="G327" s="200">
        <v>10</v>
      </c>
      <c r="H327" s="200">
        <v>15</v>
      </c>
      <c r="I327" s="200">
        <v>15</v>
      </c>
      <c r="J327" s="200">
        <v>5</v>
      </c>
      <c r="K327" s="200">
        <v>12</v>
      </c>
      <c r="L327" s="200">
        <v>3</v>
      </c>
      <c r="M327" s="200">
        <v>7</v>
      </c>
      <c r="N327" s="200">
        <v>72</v>
      </c>
      <c r="O327" s="200">
        <v>110</v>
      </c>
      <c r="P327" s="201">
        <v>3.64</v>
      </c>
      <c r="Q327" s="167"/>
      <c r="R327" s="167"/>
      <c r="S327" s="167"/>
      <c r="T327" s="167"/>
      <c r="U327" s="167"/>
    </row>
    <row r="328" spans="1:21" s="111" customFormat="1" ht="21">
      <c r="A328" s="167" t="s">
        <v>326</v>
      </c>
      <c r="B328" s="199"/>
      <c r="C328" s="200">
        <v>34</v>
      </c>
      <c r="D328" s="200">
        <v>40</v>
      </c>
      <c r="E328" s="200">
        <v>74</v>
      </c>
      <c r="F328" s="200">
        <v>5</v>
      </c>
      <c r="G328" s="200">
        <v>7</v>
      </c>
      <c r="H328" s="200">
        <v>11</v>
      </c>
      <c r="I328" s="200">
        <v>15</v>
      </c>
      <c r="J328" s="200">
        <v>10</v>
      </c>
      <c r="K328" s="200">
        <v>11</v>
      </c>
      <c r="L328" s="200">
        <v>2</v>
      </c>
      <c r="M328" s="200">
        <v>2</v>
      </c>
      <c r="N328" s="200">
        <v>62</v>
      </c>
      <c r="O328" s="200">
        <v>75</v>
      </c>
      <c r="P328" s="201">
        <v>1.37</v>
      </c>
      <c r="Q328" s="167"/>
      <c r="R328" s="167"/>
      <c r="S328" s="167"/>
      <c r="T328" s="167"/>
      <c r="U328" s="167"/>
    </row>
    <row r="329" spans="1:21" s="111" customFormat="1" ht="21">
      <c r="A329" s="167" t="s">
        <v>327</v>
      </c>
      <c r="B329" s="199"/>
      <c r="C329" s="200">
        <v>83</v>
      </c>
      <c r="D329" s="200">
        <v>95</v>
      </c>
      <c r="E329" s="200">
        <v>178</v>
      </c>
      <c r="F329" s="200">
        <v>12</v>
      </c>
      <c r="G329" s="200">
        <v>11</v>
      </c>
      <c r="H329" s="200">
        <v>13</v>
      </c>
      <c r="I329" s="200">
        <v>15</v>
      </c>
      <c r="J329" s="200">
        <v>14</v>
      </c>
      <c r="K329" s="200">
        <v>11</v>
      </c>
      <c r="L329" s="200">
        <v>4</v>
      </c>
      <c r="M329" s="200">
        <v>5</v>
      </c>
      <c r="N329" s="200">
        <v>133</v>
      </c>
      <c r="O329" s="200">
        <v>137</v>
      </c>
      <c r="P329" s="201">
        <v>2.7</v>
      </c>
      <c r="Q329" s="167"/>
      <c r="R329" s="167"/>
      <c r="S329" s="167"/>
      <c r="T329" s="167"/>
      <c r="U329" s="167"/>
    </row>
    <row r="330" spans="1:21" s="111" customFormat="1" ht="21">
      <c r="A330" s="167" t="s">
        <v>328</v>
      </c>
      <c r="B330" s="199"/>
      <c r="C330" s="200">
        <v>47</v>
      </c>
      <c r="D330" s="200">
        <v>45</v>
      </c>
      <c r="E330" s="200">
        <v>92</v>
      </c>
      <c r="F330" s="200">
        <v>3</v>
      </c>
      <c r="G330" s="200">
        <v>2</v>
      </c>
      <c r="H330" s="200">
        <v>11</v>
      </c>
      <c r="I330" s="200">
        <v>13</v>
      </c>
      <c r="J330" s="200">
        <v>13</v>
      </c>
      <c r="K330" s="200">
        <v>11</v>
      </c>
      <c r="L330" s="200">
        <v>10</v>
      </c>
      <c r="M330" s="200">
        <v>7</v>
      </c>
      <c r="N330" s="200">
        <v>37</v>
      </c>
      <c r="O330" s="200">
        <v>33</v>
      </c>
      <c r="P330" s="201"/>
      <c r="Q330" s="167"/>
      <c r="R330" s="167"/>
      <c r="S330" s="167"/>
      <c r="T330" s="167"/>
      <c r="U330" s="167"/>
    </row>
    <row r="331" spans="1:21" ht="21">
      <c r="A331" s="177"/>
      <c r="B331" s="214"/>
      <c r="C331" s="210"/>
      <c r="D331" s="210"/>
      <c r="E331" s="210"/>
      <c r="F331" s="210"/>
      <c r="G331" s="210"/>
      <c r="H331" s="210"/>
      <c r="I331" s="210"/>
      <c r="J331" s="210"/>
      <c r="K331" s="210"/>
      <c r="L331" s="210"/>
      <c r="M331" s="210"/>
      <c r="N331" s="210"/>
      <c r="O331" s="210"/>
      <c r="P331" s="211"/>
      <c r="Q331" s="177"/>
      <c r="R331" s="177"/>
      <c r="S331" s="177"/>
      <c r="T331" s="177"/>
      <c r="U331" s="177"/>
    </row>
    <row r="332" spans="1:21" ht="21">
      <c r="A332" s="191" t="s">
        <v>69</v>
      </c>
      <c r="B332" s="214"/>
      <c r="C332" s="210"/>
      <c r="D332" s="210"/>
      <c r="E332" s="210"/>
      <c r="F332" s="210"/>
      <c r="G332" s="210"/>
      <c r="H332" s="210"/>
      <c r="I332" s="210"/>
      <c r="J332" s="210"/>
      <c r="K332" s="210"/>
      <c r="L332" s="210"/>
      <c r="M332" s="210"/>
      <c r="N332" s="210"/>
      <c r="O332" s="210"/>
      <c r="P332" s="211"/>
      <c r="Q332" s="177"/>
      <c r="R332" s="177"/>
      <c r="S332" s="177"/>
      <c r="T332" s="177"/>
      <c r="U332" s="177"/>
    </row>
    <row r="333" spans="1:21" s="111" customFormat="1" ht="21">
      <c r="A333" s="166" t="s">
        <v>150</v>
      </c>
      <c r="B333" s="199"/>
      <c r="C333" s="200"/>
      <c r="D333" s="200"/>
      <c r="E333" s="200"/>
      <c r="F333" s="200"/>
      <c r="G333" s="200"/>
      <c r="H333" s="200"/>
      <c r="I333" s="200"/>
      <c r="J333" s="200"/>
      <c r="K333" s="200"/>
      <c r="L333" s="200"/>
      <c r="M333" s="200"/>
      <c r="N333" s="200"/>
      <c r="O333" s="200"/>
      <c r="P333" s="201"/>
      <c r="Q333" s="167"/>
      <c r="R333" s="167"/>
      <c r="S333" s="167"/>
      <c r="T333" s="167"/>
      <c r="U333" s="167"/>
    </row>
    <row r="334" spans="1:21" s="111" customFormat="1" ht="21">
      <c r="A334" s="167" t="s">
        <v>329</v>
      </c>
      <c r="B334" s="199">
        <v>250</v>
      </c>
      <c r="C334" s="200">
        <v>52</v>
      </c>
      <c r="D334" s="200">
        <v>42</v>
      </c>
      <c r="E334" s="200">
        <v>94</v>
      </c>
      <c r="F334" s="200">
        <v>2</v>
      </c>
      <c r="G334" s="200">
        <v>3</v>
      </c>
      <c r="H334" s="200">
        <v>4</v>
      </c>
      <c r="I334" s="200">
        <v>6</v>
      </c>
      <c r="J334" s="200">
        <v>2</v>
      </c>
      <c r="K334" s="200">
        <v>2</v>
      </c>
      <c r="L334" s="200">
        <v>1</v>
      </c>
      <c r="M334" s="204">
        <v>1</v>
      </c>
      <c r="N334" s="200">
        <v>61</v>
      </c>
      <c r="O334" s="200">
        <v>54</v>
      </c>
      <c r="P334" s="201">
        <v>0.46</v>
      </c>
      <c r="Q334" s="167"/>
      <c r="R334" s="167"/>
      <c r="S334" s="167"/>
      <c r="T334" s="167"/>
      <c r="U334" s="167"/>
    </row>
    <row r="335" spans="1:21" s="111" customFormat="1" ht="21">
      <c r="A335" s="167" t="s">
        <v>330</v>
      </c>
      <c r="B335" s="199">
        <v>500</v>
      </c>
      <c r="C335" s="200">
        <v>47</v>
      </c>
      <c r="D335" s="200">
        <v>57</v>
      </c>
      <c r="E335" s="200">
        <v>104</v>
      </c>
      <c r="F335" s="200">
        <v>1</v>
      </c>
      <c r="G335" s="200">
        <v>2</v>
      </c>
      <c r="H335" s="200">
        <v>7</v>
      </c>
      <c r="I335" s="200">
        <v>5</v>
      </c>
      <c r="J335" s="200">
        <v>3</v>
      </c>
      <c r="K335" s="200">
        <v>4</v>
      </c>
      <c r="L335" s="200">
        <v>3</v>
      </c>
      <c r="M335" s="200">
        <v>2</v>
      </c>
      <c r="N335" s="200">
        <v>61</v>
      </c>
      <c r="O335" s="200">
        <v>70</v>
      </c>
      <c r="P335" s="201">
        <v>0.262</v>
      </c>
      <c r="Q335" s="167"/>
      <c r="R335" s="167"/>
      <c r="S335" s="167"/>
      <c r="T335" s="167"/>
      <c r="U335" s="167"/>
    </row>
    <row r="336" spans="1:21" s="111" customFormat="1" ht="21">
      <c r="A336" s="167" t="s">
        <v>331</v>
      </c>
      <c r="B336" s="199">
        <v>500</v>
      </c>
      <c r="C336" s="200">
        <v>57</v>
      </c>
      <c r="D336" s="200">
        <v>46</v>
      </c>
      <c r="E336" s="200">
        <v>103</v>
      </c>
      <c r="F336" s="204">
        <v>5</v>
      </c>
      <c r="G336" s="200">
        <v>4</v>
      </c>
      <c r="H336" s="200">
        <v>3</v>
      </c>
      <c r="I336" s="200">
        <v>6</v>
      </c>
      <c r="J336" s="200">
        <v>2</v>
      </c>
      <c r="K336" s="200">
        <v>3</v>
      </c>
      <c r="L336" s="200">
        <v>7</v>
      </c>
      <c r="M336" s="204">
        <v>2</v>
      </c>
      <c r="N336" s="200">
        <v>74</v>
      </c>
      <c r="O336" s="200">
        <v>61</v>
      </c>
      <c r="P336" s="201">
        <v>0.27</v>
      </c>
      <c r="Q336" s="167"/>
      <c r="R336" s="167"/>
      <c r="S336" s="167"/>
      <c r="T336" s="167"/>
      <c r="U336" s="167"/>
    </row>
    <row r="337" spans="1:21" s="111" customFormat="1" ht="21">
      <c r="A337" s="16" t="s">
        <v>153</v>
      </c>
      <c r="B337" s="199"/>
      <c r="C337" s="200"/>
      <c r="D337" s="200"/>
      <c r="E337" s="200"/>
      <c r="F337" s="200"/>
      <c r="G337" s="200"/>
      <c r="H337" s="200"/>
      <c r="I337" s="200"/>
      <c r="J337" s="200"/>
      <c r="K337" s="200"/>
      <c r="L337" s="200"/>
      <c r="M337" s="200"/>
      <c r="N337" s="200"/>
      <c r="O337" s="200"/>
      <c r="P337" s="201"/>
      <c r="Q337" s="167"/>
      <c r="R337" s="167"/>
      <c r="S337" s="167"/>
      <c r="T337" s="167"/>
      <c r="U337" s="167"/>
    </row>
    <row r="338" spans="1:21" s="111" customFormat="1" ht="21">
      <c r="A338" s="16" t="s">
        <v>332</v>
      </c>
      <c r="B338" s="199">
        <v>464</v>
      </c>
      <c r="C338" s="200">
        <v>78</v>
      </c>
      <c r="D338" s="200">
        <v>112</v>
      </c>
      <c r="E338" s="200">
        <v>190</v>
      </c>
      <c r="F338" s="200">
        <v>9</v>
      </c>
      <c r="G338" s="200">
        <v>14</v>
      </c>
      <c r="H338" s="200">
        <v>17</v>
      </c>
      <c r="I338" s="200">
        <v>24</v>
      </c>
      <c r="J338" s="200">
        <v>14</v>
      </c>
      <c r="K338" s="200">
        <v>25</v>
      </c>
      <c r="L338" s="200">
        <v>13</v>
      </c>
      <c r="M338" s="200">
        <v>10</v>
      </c>
      <c r="N338" s="200">
        <v>131</v>
      </c>
      <c r="O338" s="200">
        <v>185</v>
      </c>
      <c r="P338" s="201">
        <v>0.5775</v>
      </c>
      <c r="Q338" s="167"/>
      <c r="R338" s="167"/>
      <c r="S338" s="167"/>
      <c r="T338" s="167"/>
      <c r="U338" s="167"/>
    </row>
    <row r="339" spans="1:21" s="111" customFormat="1" ht="21">
      <c r="A339" s="16" t="s">
        <v>333</v>
      </c>
      <c r="B339" s="199">
        <v>476</v>
      </c>
      <c r="C339" s="200">
        <v>97</v>
      </c>
      <c r="D339" s="200">
        <v>121</v>
      </c>
      <c r="E339" s="200">
        <v>218</v>
      </c>
      <c r="F339" s="200">
        <v>10</v>
      </c>
      <c r="G339" s="200">
        <v>12</v>
      </c>
      <c r="H339" s="200">
        <v>24</v>
      </c>
      <c r="I339" s="200">
        <v>28</v>
      </c>
      <c r="J339" s="200">
        <v>20</v>
      </c>
      <c r="K339" s="200">
        <v>29</v>
      </c>
      <c r="L339" s="200">
        <v>15</v>
      </c>
      <c r="M339" s="200">
        <v>13</v>
      </c>
      <c r="N339" s="200">
        <v>166</v>
      </c>
      <c r="O339" s="200">
        <v>203</v>
      </c>
      <c r="P339" s="201">
        <v>0.7752</v>
      </c>
      <c r="Q339" s="167"/>
      <c r="R339" s="167"/>
      <c r="S339" s="167"/>
      <c r="T339" s="167"/>
      <c r="U339" s="167"/>
    </row>
    <row r="340" spans="1:21" s="111" customFormat="1" ht="21">
      <c r="A340" s="16" t="s">
        <v>334</v>
      </c>
      <c r="B340" s="199">
        <v>637</v>
      </c>
      <c r="C340" s="200">
        <v>74</v>
      </c>
      <c r="D340" s="200">
        <v>113</v>
      </c>
      <c r="E340" s="200">
        <v>187</v>
      </c>
      <c r="F340" s="200">
        <v>8</v>
      </c>
      <c r="G340" s="200">
        <v>10</v>
      </c>
      <c r="H340" s="200">
        <v>14</v>
      </c>
      <c r="I340" s="200">
        <v>18</v>
      </c>
      <c r="J340" s="200">
        <v>16</v>
      </c>
      <c r="K340" s="200">
        <v>19</v>
      </c>
      <c r="L340" s="200">
        <v>12</v>
      </c>
      <c r="M340" s="200">
        <v>9</v>
      </c>
      <c r="N340" s="200">
        <v>124</v>
      </c>
      <c r="O340" s="200">
        <v>169</v>
      </c>
      <c r="P340" s="201">
        <v>0.46</v>
      </c>
      <c r="Q340" s="167"/>
      <c r="R340" s="167"/>
      <c r="S340" s="167"/>
      <c r="T340" s="167"/>
      <c r="U340" s="167"/>
    </row>
    <row r="341" spans="1:21" s="111" customFormat="1" ht="21">
      <c r="A341" s="16" t="s">
        <v>335</v>
      </c>
      <c r="B341" s="199">
        <v>380</v>
      </c>
      <c r="C341" s="200">
        <v>71</v>
      </c>
      <c r="D341" s="200">
        <v>88</v>
      </c>
      <c r="E341" s="200">
        <v>159</v>
      </c>
      <c r="F341" s="200">
        <v>9</v>
      </c>
      <c r="G341" s="200">
        <v>11</v>
      </c>
      <c r="H341" s="200">
        <v>14</v>
      </c>
      <c r="I341" s="200">
        <v>16</v>
      </c>
      <c r="J341" s="200">
        <v>13</v>
      </c>
      <c r="K341" s="200">
        <v>15</v>
      </c>
      <c r="L341" s="200">
        <v>14</v>
      </c>
      <c r="M341" s="200">
        <v>17</v>
      </c>
      <c r="N341" s="200">
        <v>121</v>
      </c>
      <c r="O341" s="200">
        <v>147</v>
      </c>
      <c r="P341" s="201">
        <v>0.7052</v>
      </c>
      <c r="Q341" s="167"/>
      <c r="R341" s="167"/>
      <c r="S341" s="167"/>
      <c r="T341" s="167"/>
      <c r="U341" s="167"/>
    </row>
    <row r="342" spans="1:21" s="111" customFormat="1" ht="21">
      <c r="A342" s="16" t="s">
        <v>156</v>
      </c>
      <c r="B342" s="199"/>
      <c r="C342" s="200"/>
      <c r="D342" s="200"/>
      <c r="E342" s="200"/>
      <c r="F342" s="200"/>
      <c r="G342" s="200"/>
      <c r="H342" s="200"/>
      <c r="I342" s="200"/>
      <c r="J342" s="200"/>
      <c r="K342" s="200"/>
      <c r="L342" s="200"/>
      <c r="M342" s="200"/>
      <c r="N342" s="200"/>
      <c r="O342" s="200"/>
      <c r="P342" s="201"/>
      <c r="Q342" s="167"/>
      <c r="R342" s="167"/>
      <c r="S342" s="167"/>
      <c r="T342" s="167"/>
      <c r="U342" s="167"/>
    </row>
    <row r="343" spans="1:21" s="111" customFormat="1" ht="21">
      <c r="A343" s="203" t="s">
        <v>336</v>
      </c>
      <c r="B343" s="199">
        <v>500</v>
      </c>
      <c r="C343" s="200">
        <v>85</v>
      </c>
      <c r="D343" s="200">
        <v>98</v>
      </c>
      <c r="E343" s="200">
        <v>183</v>
      </c>
      <c r="F343" s="200">
        <v>11</v>
      </c>
      <c r="G343" s="200">
        <v>22</v>
      </c>
      <c r="H343" s="200">
        <v>15</v>
      </c>
      <c r="I343" s="200">
        <v>39</v>
      </c>
      <c r="J343" s="200">
        <v>21</v>
      </c>
      <c r="K343" s="200">
        <v>6</v>
      </c>
      <c r="L343" s="200">
        <v>6</v>
      </c>
      <c r="M343" s="200">
        <v>7</v>
      </c>
      <c r="N343" s="200">
        <v>138</v>
      </c>
      <c r="O343" s="200">
        <v>172</v>
      </c>
      <c r="P343" s="201">
        <v>0.62</v>
      </c>
      <c r="Q343" s="167"/>
      <c r="R343" s="167"/>
      <c r="S343" s="167"/>
      <c r="T343" s="167"/>
      <c r="U343" s="167"/>
    </row>
    <row r="344" spans="1:21" s="111" customFormat="1" ht="21">
      <c r="A344" s="203" t="s">
        <v>337</v>
      </c>
      <c r="B344" s="199">
        <v>700</v>
      </c>
      <c r="C344" s="200">
        <v>99</v>
      </c>
      <c r="D344" s="200">
        <v>140</v>
      </c>
      <c r="E344" s="200">
        <v>239</v>
      </c>
      <c r="F344" s="200">
        <v>15</v>
      </c>
      <c r="G344" s="200">
        <v>25</v>
      </c>
      <c r="H344" s="200">
        <v>16</v>
      </c>
      <c r="I344" s="200">
        <v>23</v>
      </c>
      <c r="J344" s="200">
        <v>35</v>
      </c>
      <c r="K344" s="200">
        <v>32</v>
      </c>
      <c r="L344" s="200">
        <v>10</v>
      </c>
      <c r="M344" s="200">
        <v>15</v>
      </c>
      <c r="N344" s="200">
        <v>175</v>
      </c>
      <c r="O344" s="200">
        <v>235</v>
      </c>
      <c r="P344" s="201">
        <v>0.5857</v>
      </c>
      <c r="Q344" s="167"/>
      <c r="R344" s="167"/>
      <c r="S344" s="167"/>
      <c r="T344" s="167"/>
      <c r="U344" s="167"/>
    </row>
    <row r="345" spans="1:21" s="111" customFormat="1" ht="21">
      <c r="A345" s="203" t="s">
        <v>338</v>
      </c>
      <c r="B345" s="199">
        <v>500</v>
      </c>
      <c r="C345" s="200">
        <v>99</v>
      </c>
      <c r="D345" s="200">
        <v>105</v>
      </c>
      <c r="E345" s="200">
        <v>204</v>
      </c>
      <c r="F345" s="200">
        <v>28</v>
      </c>
      <c r="G345" s="200">
        <v>35</v>
      </c>
      <c r="H345" s="200">
        <v>50</v>
      </c>
      <c r="I345" s="200">
        <v>21</v>
      </c>
      <c r="J345" s="204" t="s">
        <v>124</v>
      </c>
      <c r="K345" s="200">
        <v>23</v>
      </c>
      <c r="L345" s="204" t="s">
        <v>124</v>
      </c>
      <c r="M345" s="204" t="s">
        <v>124</v>
      </c>
      <c r="N345" s="200">
        <v>177</v>
      </c>
      <c r="O345" s="200">
        <v>184</v>
      </c>
      <c r="P345" s="201">
        <v>0.722</v>
      </c>
      <c r="Q345" s="167"/>
      <c r="R345" s="167"/>
      <c r="S345" s="167"/>
      <c r="T345" s="167"/>
      <c r="U345" s="167"/>
    </row>
    <row r="346" spans="1:21" s="111" customFormat="1" ht="21">
      <c r="A346" s="203" t="s">
        <v>339</v>
      </c>
      <c r="B346" s="199">
        <v>700</v>
      </c>
      <c r="C346" s="200">
        <v>130</v>
      </c>
      <c r="D346" s="200">
        <v>144</v>
      </c>
      <c r="E346" s="200">
        <v>274</v>
      </c>
      <c r="F346" s="200">
        <v>18</v>
      </c>
      <c r="G346" s="200">
        <v>5</v>
      </c>
      <c r="H346" s="200">
        <v>23</v>
      </c>
      <c r="I346" s="200">
        <v>31</v>
      </c>
      <c r="J346" s="200">
        <v>42</v>
      </c>
      <c r="K346" s="200">
        <v>53</v>
      </c>
      <c r="L346" s="200">
        <v>15</v>
      </c>
      <c r="M346" s="200">
        <v>20</v>
      </c>
      <c r="N346" s="200">
        <v>228</v>
      </c>
      <c r="O346" s="200">
        <v>253</v>
      </c>
      <c r="P346" s="201">
        <v>0.6871</v>
      </c>
      <c r="Q346" s="167"/>
      <c r="R346" s="167"/>
      <c r="S346" s="167"/>
      <c r="T346" s="167"/>
      <c r="U346" s="167"/>
    </row>
    <row r="347" spans="1:21" s="111" customFormat="1" ht="21">
      <c r="A347" s="16" t="s">
        <v>159</v>
      </c>
      <c r="B347" s="199"/>
      <c r="C347" s="200"/>
      <c r="D347" s="200"/>
      <c r="E347" s="200"/>
      <c r="F347" s="200"/>
      <c r="G347" s="200"/>
      <c r="H347" s="200"/>
      <c r="I347" s="200"/>
      <c r="J347" s="200"/>
      <c r="K347" s="200"/>
      <c r="L347" s="200"/>
      <c r="M347" s="200"/>
      <c r="N347" s="200"/>
      <c r="O347" s="200"/>
      <c r="P347" s="201"/>
      <c r="Q347" s="167"/>
      <c r="R347" s="167"/>
      <c r="S347" s="167"/>
      <c r="T347" s="167"/>
      <c r="U347" s="167"/>
    </row>
    <row r="348" spans="1:21" s="111" customFormat="1" ht="21">
      <c r="A348" s="203" t="s">
        <v>340</v>
      </c>
      <c r="B348" s="199">
        <v>865</v>
      </c>
      <c r="C348" s="200">
        <v>186</v>
      </c>
      <c r="D348" s="200">
        <v>212</v>
      </c>
      <c r="E348" s="200">
        <v>390</v>
      </c>
      <c r="F348" s="204">
        <v>10</v>
      </c>
      <c r="G348" s="204">
        <v>5</v>
      </c>
      <c r="H348" s="200">
        <v>80</v>
      </c>
      <c r="I348" s="200">
        <v>70</v>
      </c>
      <c r="J348" s="200">
        <v>35</v>
      </c>
      <c r="K348" s="200">
        <v>23</v>
      </c>
      <c r="L348" s="200">
        <v>1</v>
      </c>
      <c r="M348" s="200">
        <v>2</v>
      </c>
      <c r="N348" s="200">
        <v>342</v>
      </c>
      <c r="O348" s="200">
        <v>217</v>
      </c>
      <c r="P348" s="201">
        <v>0.6462</v>
      </c>
      <c r="Q348" s="167"/>
      <c r="R348" s="167"/>
      <c r="S348" s="167"/>
      <c r="T348" s="167"/>
      <c r="U348" s="167"/>
    </row>
    <row r="349" spans="1:21" s="111" customFormat="1" ht="21">
      <c r="A349" s="203" t="s">
        <v>341</v>
      </c>
      <c r="B349" s="212">
        <v>1024</v>
      </c>
      <c r="C349" s="200">
        <v>140</v>
      </c>
      <c r="D349" s="200">
        <v>181</v>
      </c>
      <c r="E349" s="200">
        <v>321</v>
      </c>
      <c r="F349" s="200">
        <v>25</v>
      </c>
      <c r="G349" s="200">
        <v>35</v>
      </c>
      <c r="H349" s="200">
        <v>60</v>
      </c>
      <c r="I349" s="200">
        <v>95</v>
      </c>
      <c r="J349" s="200">
        <v>30</v>
      </c>
      <c r="K349" s="200">
        <v>22</v>
      </c>
      <c r="L349" s="200">
        <v>3</v>
      </c>
      <c r="M349" s="200">
        <v>2</v>
      </c>
      <c r="N349" s="200">
        <v>258</v>
      </c>
      <c r="O349" s="200">
        <v>335</v>
      </c>
      <c r="P349" s="201">
        <v>0.5791</v>
      </c>
      <c r="Q349" s="167"/>
      <c r="R349" s="167"/>
      <c r="S349" s="167"/>
      <c r="T349" s="167"/>
      <c r="U349" s="167"/>
    </row>
    <row r="350" spans="1:21" s="111" customFormat="1" ht="21">
      <c r="A350" s="203" t="s">
        <v>342</v>
      </c>
      <c r="B350" s="212">
        <v>1040</v>
      </c>
      <c r="C350" s="200">
        <v>112</v>
      </c>
      <c r="D350" s="200">
        <v>183</v>
      </c>
      <c r="E350" s="200">
        <v>295</v>
      </c>
      <c r="F350" s="204">
        <v>10</v>
      </c>
      <c r="G350" s="200">
        <v>8</v>
      </c>
      <c r="H350" s="200">
        <v>45</v>
      </c>
      <c r="I350" s="200">
        <v>85</v>
      </c>
      <c r="J350" s="200">
        <v>20</v>
      </c>
      <c r="K350" s="200">
        <v>24</v>
      </c>
      <c r="L350" s="200">
        <v>2</v>
      </c>
      <c r="M350" s="200">
        <v>5</v>
      </c>
      <c r="N350" s="200">
        <v>189</v>
      </c>
      <c r="O350" s="200">
        <v>310</v>
      </c>
      <c r="P350" s="201">
        <v>0.4798</v>
      </c>
      <c r="Q350" s="167"/>
      <c r="R350" s="167"/>
      <c r="S350" s="167"/>
      <c r="T350" s="167"/>
      <c r="U350" s="167"/>
    </row>
    <row r="351" spans="1:21" s="111" customFormat="1" ht="21">
      <c r="A351" s="16" t="s">
        <v>162</v>
      </c>
      <c r="B351" s="199"/>
      <c r="C351" s="200"/>
      <c r="D351" s="200"/>
      <c r="E351" s="200"/>
      <c r="F351" s="200"/>
      <c r="G351" s="200"/>
      <c r="H351" s="200"/>
      <c r="I351" s="200"/>
      <c r="J351" s="200"/>
      <c r="K351" s="200"/>
      <c r="L351" s="200"/>
      <c r="M351" s="200"/>
      <c r="N351" s="200"/>
      <c r="O351" s="200"/>
      <c r="P351" s="201"/>
      <c r="Q351" s="167"/>
      <c r="R351" s="167"/>
      <c r="S351" s="167"/>
      <c r="T351" s="167"/>
      <c r="U351" s="167"/>
    </row>
    <row r="352" spans="1:21" s="111" customFormat="1" ht="21">
      <c r="A352" s="203" t="s">
        <v>343</v>
      </c>
      <c r="B352" s="199">
        <v>552</v>
      </c>
      <c r="C352" s="200">
        <v>23</v>
      </c>
      <c r="D352" s="200">
        <v>45</v>
      </c>
      <c r="E352" s="200">
        <v>68</v>
      </c>
      <c r="F352" s="200">
        <v>7</v>
      </c>
      <c r="G352" s="200">
        <v>9</v>
      </c>
      <c r="H352" s="200">
        <v>8</v>
      </c>
      <c r="I352" s="200">
        <v>11</v>
      </c>
      <c r="J352" s="204">
        <v>2</v>
      </c>
      <c r="K352" s="200">
        <v>2</v>
      </c>
      <c r="L352" s="204" t="s">
        <v>124</v>
      </c>
      <c r="M352" s="204" t="s">
        <v>124</v>
      </c>
      <c r="N352" s="200">
        <v>40</v>
      </c>
      <c r="O352" s="200">
        <v>67</v>
      </c>
      <c r="P352" s="201">
        <v>0.1938</v>
      </c>
      <c r="Q352" s="167"/>
      <c r="R352" s="167"/>
      <c r="S352" s="167"/>
      <c r="T352" s="167"/>
      <c r="U352" s="167"/>
    </row>
    <row r="353" spans="1:21" s="111" customFormat="1" ht="21">
      <c r="A353" s="203" t="s">
        <v>344</v>
      </c>
      <c r="B353" s="199">
        <v>832</v>
      </c>
      <c r="C353" s="200">
        <v>25</v>
      </c>
      <c r="D353" s="200">
        <v>45</v>
      </c>
      <c r="E353" s="200">
        <v>70</v>
      </c>
      <c r="F353" s="200">
        <v>9</v>
      </c>
      <c r="G353" s="200">
        <v>11</v>
      </c>
      <c r="H353" s="200">
        <v>9</v>
      </c>
      <c r="I353" s="200">
        <v>11</v>
      </c>
      <c r="J353" s="200">
        <v>4</v>
      </c>
      <c r="K353" s="200">
        <v>4</v>
      </c>
      <c r="L353" s="204" t="s">
        <v>124</v>
      </c>
      <c r="M353" s="204" t="s">
        <v>124</v>
      </c>
      <c r="N353" s="200">
        <v>47</v>
      </c>
      <c r="O353" s="200">
        <v>71</v>
      </c>
      <c r="P353" s="201">
        <v>0.1418</v>
      </c>
      <c r="Q353" s="167"/>
      <c r="R353" s="167"/>
      <c r="S353" s="167"/>
      <c r="T353" s="167"/>
      <c r="U353" s="167"/>
    </row>
    <row r="354" spans="1:21" s="111" customFormat="1" ht="21">
      <c r="A354" s="203" t="s">
        <v>345</v>
      </c>
      <c r="B354" s="199">
        <v>355</v>
      </c>
      <c r="C354" s="200">
        <v>14</v>
      </c>
      <c r="D354" s="200">
        <v>37</v>
      </c>
      <c r="E354" s="200">
        <v>51</v>
      </c>
      <c r="F354" s="204">
        <v>2</v>
      </c>
      <c r="G354" s="200">
        <v>4</v>
      </c>
      <c r="H354" s="200">
        <v>7</v>
      </c>
      <c r="I354" s="200">
        <v>9</v>
      </c>
      <c r="J354" s="200">
        <v>1</v>
      </c>
      <c r="K354" s="200">
        <v>4</v>
      </c>
      <c r="L354" s="204" t="s">
        <v>124</v>
      </c>
      <c r="M354" s="204" t="s">
        <v>124</v>
      </c>
      <c r="N354" s="200">
        <v>24</v>
      </c>
      <c r="O354" s="200">
        <v>54</v>
      </c>
      <c r="P354" s="201">
        <v>0.2197</v>
      </c>
      <c r="Q354" s="167"/>
      <c r="R354" s="167"/>
      <c r="S354" s="167"/>
      <c r="T354" s="167"/>
      <c r="U354" s="167"/>
    </row>
    <row r="355" spans="1:21" s="111" customFormat="1" ht="21">
      <c r="A355" s="16" t="s">
        <v>165</v>
      </c>
      <c r="B355" s="199"/>
      <c r="C355" s="200"/>
      <c r="D355" s="200"/>
      <c r="E355" s="200"/>
      <c r="F355" s="200"/>
      <c r="G355" s="200"/>
      <c r="H355" s="200"/>
      <c r="I355" s="200"/>
      <c r="J355" s="200"/>
      <c r="K355" s="200"/>
      <c r="L355" s="200"/>
      <c r="M355" s="200"/>
      <c r="N355" s="200"/>
      <c r="O355" s="200"/>
      <c r="P355" s="201"/>
      <c r="Q355" s="167"/>
      <c r="R355" s="167"/>
      <c r="S355" s="167"/>
      <c r="T355" s="167"/>
      <c r="U355" s="167"/>
    </row>
    <row r="356" spans="1:21" s="111" customFormat="1" ht="21">
      <c r="A356" s="16" t="s">
        <v>346</v>
      </c>
      <c r="B356" s="199"/>
      <c r="C356" s="200">
        <v>70</v>
      </c>
      <c r="D356" s="200">
        <v>75</v>
      </c>
      <c r="E356" s="200">
        <v>150</v>
      </c>
      <c r="F356" s="200">
        <v>8</v>
      </c>
      <c r="G356" s="200">
        <v>21</v>
      </c>
      <c r="H356" s="200">
        <v>22</v>
      </c>
      <c r="I356" s="200">
        <v>18</v>
      </c>
      <c r="J356" s="200">
        <v>19</v>
      </c>
      <c r="K356" s="200">
        <v>21</v>
      </c>
      <c r="L356" s="200">
        <v>11</v>
      </c>
      <c r="M356" s="200">
        <v>8</v>
      </c>
      <c r="N356" s="200">
        <v>120</v>
      </c>
      <c r="O356" s="200">
        <v>134</v>
      </c>
      <c r="P356" s="201"/>
      <c r="Q356" s="167"/>
      <c r="R356" s="167"/>
      <c r="S356" s="167"/>
      <c r="T356" s="167"/>
      <c r="U356" s="167"/>
    </row>
    <row r="357" spans="1:21" s="111" customFormat="1" ht="21">
      <c r="A357" s="203" t="s">
        <v>347</v>
      </c>
      <c r="B357" s="199"/>
      <c r="C357" s="200">
        <v>86</v>
      </c>
      <c r="D357" s="200">
        <v>82</v>
      </c>
      <c r="E357" s="200">
        <v>168</v>
      </c>
      <c r="F357" s="200">
        <v>17</v>
      </c>
      <c r="G357" s="200">
        <v>15</v>
      </c>
      <c r="H357" s="200">
        <v>19</v>
      </c>
      <c r="I357" s="200">
        <v>22</v>
      </c>
      <c r="J357" s="200">
        <v>17</v>
      </c>
      <c r="K357" s="200">
        <v>21</v>
      </c>
      <c r="L357" s="200">
        <v>9</v>
      </c>
      <c r="M357" s="200">
        <v>6</v>
      </c>
      <c r="N357" s="200">
        <v>148</v>
      </c>
      <c r="O357" s="200">
        <v>146</v>
      </c>
      <c r="P357" s="201"/>
      <c r="Q357" s="167"/>
      <c r="R357" s="167"/>
      <c r="S357" s="167"/>
      <c r="T357" s="167"/>
      <c r="U357" s="167"/>
    </row>
    <row r="358" spans="1:21" s="111" customFormat="1" ht="21">
      <c r="A358" s="203" t="s">
        <v>348</v>
      </c>
      <c r="B358" s="199"/>
      <c r="C358" s="200">
        <v>91</v>
      </c>
      <c r="D358" s="200">
        <v>93</v>
      </c>
      <c r="E358" s="200">
        <v>184</v>
      </c>
      <c r="F358" s="200">
        <v>11</v>
      </c>
      <c r="G358" s="200">
        <v>14</v>
      </c>
      <c r="H358" s="200">
        <v>18</v>
      </c>
      <c r="I358" s="200">
        <v>21</v>
      </c>
      <c r="J358" s="200">
        <v>14</v>
      </c>
      <c r="K358" s="200">
        <v>13</v>
      </c>
      <c r="L358" s="200">
        <v>14</v>
      </c>
      <c r="M358" s="200">
        <v>9</v>
      </c>
      <c r="N358" s="200">
        <v>148</v>
      </c>
      <c r="O358" s="200">
        <v>150</v>
      </c>
      <c r="P358" s="201"/>
      <c r="Q358" s="167"/>
      <c r="R358" s="167"/>
      <c r="S358" s="167"/>
      <c r="T358" s="167"/>
      <c r="U358" s="167"/>
    </row>
    <row r="359" spans="1:21" s="111" customFormat="1" ht="21">
      <c r="A359" s="203" t="s">
        <v>349</v>
      </c>
      <c r="B359" s="199"/>
      <c r="C359" s="200">
        <v>106</v>
      </c>
      <c r="D359" s="200">
        <v>121</v>
      </c>
      <c r="E359" s="200">
        <v>227</v>
      </c>
      <c r="F359" s="200">
        <v>2</v>
      </c>
      <c r="G359" s="200">
        <v>13</v>
      </c>
      <c r="H359" s="200">
        <v>18</v>
      </c>
      <c r="I359" s="200">
        <v>21</v>
      </c>
      <c r="J359" s="200">
        <v>16</v>
      </c>
      <c r="K359" s="200">
        <v>20</v>
      </c>
      <c r="L359" s="200">
        <v>14</v>
      </c>
      <c r="M359" s="200">
        <v>13</v>
      </c>
      <c r="N359" s="200">
        <v>156</v>
      </c>
      <c r="O359" s="200">
        <v>188</v>
      </c>
      <c r="P359" s="201"/>
      <c r="Q359" s="167"/>
      <c r="R359" s="167"/>
      <c r="S359" s="167"/>
      <c r="T359" s="167"/>
      <c r="U359" s="167"/>
    </row>
    <row r="360" spans="1:21" s="111" customFormat="1" ht="21">
      <c r="A360" s="16" t="s">
        <v>168</v>
      </c>
      <c r="B360" s="199"/>
      <c r="C360" s="200"/>
      <c r="D360" s="200"/>
      <c r="E360" s="200"/>
      <c r="F360" s="200"/>
      <c r="G360" s="200"/>
      <c r="H360" s="200"/>
      <c r="I360" s="200"/>
      <c r="J360" s="200"/>
      <c r="K360" s="200"/>
      <c r="L360" s="200"/>
      <c r="M360" s="200"/>
      <c r="N360" s="200"/>
      <c r="O360" s="200"/>
      <c r="P360" s="201"/>
      <c r="Q360" s="167"/>
      <c r="R360" s="167"/>
      <c r="S360" s="167"/>
      <c r="T360" s="167"/>
      <c r="U360" s="167"/>
    </row>
    <row r="361" spans="1:21" s="111" customFormat="1" ht="21">
      <c r="A361" s="203" t="s">
        <v>350</v>
      </c>
      <c r="B361" s="212">
        <v>1450</v>
      </c>
      <c r="C361" s="200">
        <v>109</v>
      </c>
      <c r="D361" s="200">
        <v>157</v>
      </c>
      <c r="E361" s="200">
        <v>266</v>
      </c>
      <c r="F361" s="200">
        <v>5</v>
      </c>
      <c r="G361" s="200">
        <v>15</v>
      </c>
      <c r="H361" s="200">
        <v>43</v>
      </c>
      <c r="I361" s="200">
        <v>49</v>
      </c>
      <c r="J361" s="200">
        <v>20</v>
      </c>
      <c r="K361" s="200">
        <v>23</v>
      </c>
      <c r="L361" s="200">
        <v>1</v>
      </c>
      <c r="M361" s="200">
        <v>2</v>
      </c>
      <c r="N361" s="200">
        <v>69</v>
      </c>
      <c r="O361" s="200">
        <v>89</v>
      </c>
      <c r="P361" s="201">
        <v>0.3</v>
      </c>
      <c r="Q361" s="167"/>
      <c r="R361" s="167"/>
      <c r="S361" s="167"/>
      <c r="T361" s="167"/>
      <c r="U361" s="167"/>
    </row>
    <row r="362" spans="1:21" s="111" customFormat="1" ht="21">
      <c r="A362" s="203" t="s">
        <v>351</v>
      </c>
      <c r="B362" s="212">
        <v>1200</v>
      </c>
      <c r="C362" s="200">
        <v>132</v>
      </c>
      <c r="D362" s="200">
        <v>184</v>
      </c>
      <c r="E362" s="200">
        <v>316</v>
      </c>
      <c r="F362" s="200">
        <v>8</v>
      </c>
      <c r="G362" s="200">
        <v>13</v>
      </c>
      <c r="H362" s="200">
        <v>30</v>
      </c>
      <c r="I362" s="200">
        <v>45</v>
      </c>
      <c r="J362" s="200">
        <v>14</v>
      </c>
      <c r="K362" s="200">
        <v>26</v>
      </c>
      <c r="L362" s="200">
        <v>2</v>
      </c>
      <c r="M362" s="200">
        <v>3</v>
      </c>
      <c r="N362" s="200">
        <v>54</v>
      </c>
      <c r="O362" s="200">
        <v>87</v>
      </c>
      <c r="P362" s="201">
        <v>0.38</v>
      </c>
      <c r="Q362" s="167"/>
      <c r="R362" s="167"/>
      <c r="S362" s="167"/>
      <c r="T362" s="167"/>
      <c r="U362" s="167"/>
    </row>
    <row r="363" spans="1:21" s="111" customFormat="1" ht="21">
      <c r="A363" s="203" t="s">
        <v>352</v>
      </c>
      <c r="B363" s="212">
        <v>1350</v>
      </c>
      <c r="C363" s="200">
        <v>106</v>
      </c>
      <c r="D363" s="200">
        <v>156</v>
      </c>
      <c r="E363" s="200">
        <v>262</v>
      </c>
      <c r="F363" s="200">
        <v>6</v>
      </c>
      <c r="G363" s="200">
        <v>5</v>
      </c>
      <c r="H363" s="200">
        <v>42</v>
      </c>
      <c r="I363" s="200">
        <v>52</v>
      </c>
      <c r="J363" s="200">
        <v>17</v>
      </c>
      <c r="K363" s="200">
        <v>26</v>
      </c>
      <c r="L363" s="200">
        <v>2</v>
      </c>
      <c r="M363" s="200">
        <v>1</v>
      </c>
      <c r="N363" s="200">
        <v>67</v>
      </c>
      <c r="O363" s="200">
        <v>84</v>
      </c>
      <c r="P363" s="201">
        <v>0.31</v>
      </c>
      <c r="Q363" s="167"/>
      <c r="R363" s="167"/>
      <c r="S363" s="167"/>
      <c r="T363" s="167"/>
      <c r="U363" s="167"/>
    </row>
    <row r="364" spans="1:21" s="111" customFormat="1" ht="21">
      <c r="A364" s="16" t="s">
        <v>171</v>
      </c>
      <c r="B364" s="199"/>
      <c r="C364" s="200"/>
      <c r="D364" s="200"/>
      <c r="E364" s="200"/>
      <c r="F364" s="200"/>
      <c r="G364" s="200"/>
      <c r="H364" s="200"/>
      <c r="I364" s="200"/>
      <c r="J364" s="200"/>
      <c r="K364" s="200"/>
      <c r="L364" s="200"/>
      <c r="M364" s="200"/>
      <c r="N364" s="200"/>
      <c r="O364" s="200"/>
      <c r="P364" s="201"/>
      <c r="Q364" s="167"/>
      <c r="R364" s="167"/>
      <c r="S364" s="167"/>
      <c r="T364" s="167"/>
      <c r="U364" s="167"/>
    </row>
    <row r="365" spans="1:21" s="111" customFormat="1" ht="21">
      <c r="A365" s="203" t="s">
        <v>353</v>
      </c>
      <c r="B365" s="199">
        <v>656</v>
      </c>
      <c r="C365" s="200">
        <v>120</v>
      </c>
      <c r="D365" s="200">
        <v>153</v>
      </c>
      <c r="E365" s="200">
        <v>273</v>
      </c>
      <c r="F365" s="200">
        <v>23</v>
      </c>
      <c r="G365" s="200">
        <v>24</v>
      </c>
      <c r="H365" s="200">
        <v>22</v>
      </c>
      <c r="I365" s="200">
        <v>22</v>
      </c>
      <c r="J365" s="200">
        <v>14</v>
      </c>
      <c r="K365" s="200">
        <v>12</v>
      </c>
      <c r="L365" s="200">
        <v>9</v>
      </c>
      <c r="M365" s="200">
        <v>9</v>
      </c>
      <c r="N365" s="200">
        <v>68</v>
      </c>
      <c r="O365" s="200">
        <v>67</v>
      </c>
      <c r="P365" s="201">
        <v>0.6219</v>
      </c>
      <c r="Q365" s="167"/>
      <c r="R365" s="167"/>
      <c r="S365" s="167"/>
      <c r="T365" s="167"/>
      <c r="U365" s="167"/>
    </row>
    <row r="366" spans="1:21" s="111" customFormat="1" ht="21">
      <c r="A366" s="203" t="s">
        <v>354</v>
      </c>
      <c r="B366" s="199">
        <v>695</v>
      </c>
      <c r="C366" s="200">
        <v>133</v>
      </c>
      <c r="D366" s="200">
        <v>227</v>
      </c>
      <c r="E366" s="200">
        <v>360</v>
      </c>
      <c r="F366" s="200">
        <v>26</v>
      </c>
      <c r="G366" s="200">
        <v>23</v>
      </c>
      <c r="H366" s="200">
        <v>24</v>
      </c>
      <c r="I366" s="200">
        <v>28</v>
      </c>
      <c r="J366" s="200">
        <v>17</v>
      </c>
      <c r="K366" s="200">
        <v>25</v>
      </c>
      <c r="L366" s="200">
        <v>8</v>
      </c>
      <c r="M366" s="200">
        <v>9</v>
      </c>
      <c r="N366" s="200">
        <v>75</v>
      </c>
      <c r="O366" s="200">
        <v>85</v>
      </c>
      <c r="P366" s="201">
        <v>0.7482</v>
      </c>
      <c r="Q366" s="167"/>
      <c r="R366" s="167"/>
      <c r="S366" s="167"/>
      <c r="T366" s="167"/>
      <c r="U366" s="167"/>
    </row>
    <row r="367" spans="1:21" s="111" customFormat="1" ht="21">
      <c r="A367" s="16" t="s">
        <v>176</v>
      </c>
      <c r="B367" s="199"/>
      <c r="C367" s="200"/>
      <c r="D367" s="200"/>
      <c r="E367" s="200"/>
      <c r="F367" s="200"/>
      <c r="G367" s="200"/>
      <c r="H367" s="200"/>
      <c r="I367" s="200"/>
      <c r="J367" s="200"/>
      <c r="K367" s="200"/>
      <c r="L367" s="200"/>
      <c r="M367" s="200"/>
      <c r="N367" s="200"/>
      <c r="O367" s="200"/>
      <c r="P367" s="201"/>
      <c r="Q367" s="167"/>
      <c r="R367" s="167"/>
      <c r="S367" s="167"/>
      <c r="T367" s="167"/>
      <c r="U367" s="167"/>
    </row>
    <row r="368" spans="1:21" s="111" customFormat="1" ht="21">
      <c r="A368" s="203" t="s">
        <v>355</v>
      </c>
      <c r="B368" s="199">
        <v>800</v>
      </c>
      <c r="C368" s="200">
        <v>45</v>
      </c>
      <c r="D368" s="200">
        <v>35</v>
      </c>
      <c r="E368" s="200">
        <v>80</v>
      </c>
      <c r="F368" s="200">
        <v>10</v>
      </c>
      <c r="G368" s="200">
        <v>10</v>
      </c>
      <c r="H368" s="200">
        <v>20</v>
      </c>
      <c r="I368" s="200">
        <v>10</v>
      </c>
      <c r="J368" s="200">
        <v>20</v>
      </c>
      <c r="K368" s="204" t="s">
        <v>124</v>
      </c>
      <c r="L368" s="204" t="s">
        <v>124</v>
      </c>
      <c r="M368" s="204" t="s">
        <v>124</v>
      </c>
      <c r="N368" s="200">
        <v>95</v>
      </c>
      <c r="O368" s="200">
        <v>55</v>
      </c>
      <c r="P368" s="201">
        <v>0.1875</v>
      </c>
      <c r="Q368" s="167"/>
      <c r="R368" s="167"/>
      <c r="S368" s="167"/>
      <c r="T368" s="167"/>
      <c r="U368" s="167"/>
    </row>
    <row r="369" spans="1:21" s="111" customFormat="1" ht="21">
      <c r="A369" s="203" t="s">
        <v>356</v>
      </c>
      <c r="B369" s="199">
        <v>700</v>
      </c>
      <c r="C369" s="200">
        <v>31</v>
      </c>
      <c r="D369" s="200">
        <v>44</v>
      </c>
      <c r="E369" s="200">
        <v>75</v>
      </c>
      <c r="F369" s="204" t="s">
        <v>124</v>
      </c>
      <c r="G369" s="200">
        <v>20</v>
      </c>
      <c r="H369" s="200">
        <v>15</v>
      </c>
      <c r="I369" s="200">
        <v>15</v>
      </c>
      <c r="J369" s="200">
        <v>15</v>
      </c>
      <c r="K369" s="200">
        <v>5</v>
      </c>
      <c r="L369" s="200">
        <v>15</v>
      </c>
      <c r="M369" s="200">
        <v>5</v>
      </c>
      <c r="N369" s="200">
        <v>76</v>
      </c>
      <c r="O369" s="200">
        <v>89</v>
      </c>
      <c r="P369" s="201">
        <v>0.2357</v>
      </c>
      <c r="Q369" s="167"/>
      <c r="R369" s="167"/>
      <c r="S369" s="167"/>
      <c r="T369" s="167"/>
      <c r="U369" s="167"/>
    </row>
    <row r="370" spans="1:21" s="111" customFormat="1" ht="21">
      <c r="A370" s="203" t="s">
        <v>357</v>
      </c>
      <c r="B370" s="199">
        <v>700</v>
      </c>
      <c r="C370" s="200">
        <v>28</v>
      </c>
      <c r="D370" s="200">
        <v>32</v>
      </c>
      <c r="E370" s="200">
        <v>60</v>
      </c>
      <c r="F370" s="200">
        <v>10</v>
      </c>
      <c r="G370" s="204" t="s">
        <v>124</v>
      </c>
      <c r="H370" s="200">
        <v>15</v>
      </c>
      <c r="I370" s="200">
        <v>15</v>
      </c>
      <c r="J370" s="204" t="s">
        <v>124</v>
      </c>
      <c r="K370" s="204">
        <v>15</v>
      </c>
      <c r="L370" s="204" t="s">
        <v>124</v>
      </c>
      <c r="M370" s="204" t="s">
        <v>124</v>
      </c>
      <c r="N370" s="200">
        <v>53</v>
      </c>
      <c r="O370" s="200">
        <v>62</v>
      </c>
      <c r="P370" s="201">
        <v>0.1642</v>
      </c>
      <c r="Q370" s="167"/>
      <c r="R370" s="167"/>
      <c r="S370" s="167"/>
      <c r="T370" s="167"/>
      <c r="U370" s="167"/>
    </row>
    <row r="371" spans="1:21" s="111" customFormat="1" ht="21">
      <c r="A371" s="16" t="s">
        <v>178</v>
      </c>
      <c r="B371" s="199"/>
      <c r="C371" s="200"/>
      <c r="D371" s="200"/>
      <c r="E371" s="200"/>
      <c r="F371" s="200"/>
      <c r="G371" s="200"/>
      <c r="H371" s="200"/>
      <c r="I371" s="200"/>
      <c r="J371" s="200"/>
      <c r="K371" s="200"/>
      <c r="L371" s="200"/>
      <c r="M371" s="200"/>
      <c r="N371" s="200"/>
      <c r="O371" s="200"/>
      <c r="P371" s="201"/>
      <c r="Q371" s="167"/>
      <c r="R371" s="167"/>
      <c r="S371" s="167"/>
      <c r="T371" s="167"/>
      <c r="U371" s="167"/>
    </row>
    <row r="372" spans="1:21" s="111" customFormat="1" ht="21">
      <c r="A372" s="203" t="s">
        <v>358</v>
      </c>
      <c r="B372" s="199">
        <v>845</v>
      </c>
      <c r="C372" s="200">
        <v>194</v>
      </c>
      <c r="D372" s="200">
        <v>167</v>
      </c>
      <c r="E372" s="200">
        <v>361</v>
      </c>
      <c r="F372" s="200">
        <v>12</v>
      </c>
      <c r="G372" s="200">
        <v>20</v>
      </c>
      <c r="H372" s="200">
        <v>26</v>
      </c>
      <c r="I372" s="200">
        <v>20</v>
      </c>
      <c r="J372" s="200">
        <v>40</v>
      </c>
      <c r="K372" s="200">
        <v>30</v>
      </c>
      <c r="L372" s="200">
        <v>26</v>
      </c>
      <c r="M372" s="200">
        <v>19</v>
      </c>
      <c r="N372" s="200">
        <v>298</v>
      </c>
      <c r="O372" s="200">
        <v>256</v>
      </c>
      <c r="P372" s="201">
        <v>0.6556</v>
      </c>
      <c r="Q372" s="167"/>
      <c r="R372" s="167"/>
      <c r="S372" s="167"/>
      <c r="T372" s="167"/>
      <c r="U372" s="167"/>
    </row>
    <row r="373" spans="1:21" s="111" customFormat="1" ht="21">
      <c r="A373" s="203" t="s">
        <v>359</v>
      </c>
      <c r="B373" s="199">
        <v>760</v>
      </c>
      <c r="C373" s="200">
        <v>164</v>
      </c>
      <c r="D373" s="200">
        <v>223</v>
      </c>
      <c r="E373" s="200">
        <v>387</v>
      </c>
      <c r="F373" s="200">
        <v>10</v>
      </c>
      <c r="G373" s="200">
        <v>10</v>
      </c>
      <c r="H373" s="200">
        <v>15</v>
      </c>
      <c r="I373" s="200">
        <v>28</v>
      </c>
      <c r="J373" s="200">
        <v>35</v>
      </c>
      <c r="K373" s="200">
        <v>35</v>
      </c>
      <c r="L373" s="200">
        <v>20</v>
      </c>
      <c r="M373" s="200">
        <v>11</v>
      </c>
      <c r="N373" s="200">
        <v>244</v>
      </c>
      <c r="O373" s="200">
        <v>307</v>
      </c>
      <c r="P373" s="201">
        <v>0.725</v>
      </c>
      <c r="Q373" s="167"/>
      <c r="R373" s="167"/>
      <c r="S373" s="167"/>
      <c r="T373" s="167"/>
      <c r="U373" s="167"/>
    </row>
    <row r="374" spans="1:21" s="111" customFormat="1" ht="21">
      <c r="A374" s="203" t="s">
        <v>360</v>
      </c>
      <c r="B374" s="199">
        <v>920</v>
      </c>
      <c r="C374" s="200">
        <v>164</v>
      </c>
      <c r="D374" s="200">
        <v>144</v>
      </c>
      <c r="E374" s="200">
        <v>308</v>
      </c>
      <c r="F374" s="200">
        <v>5</v>
      </c>
      <c r="G374" s="200">
        <v>7</v>
      </c>
      <c r="H374" s="200">
        <v>12</v>
      </c>
      <c r="I374" s="200">
        <v>16</v>
      </c>
      <c r="J374" s="200">
        <v>30</v>
      </c>
      <c r="K374" s="200">
        <v>20</v>
      </c>
      <c r="L374" s="200">
        <v>16</v>
      </c>
      <c r="M374" s="200">
        <v>10</v>
      </c>
      <c r="N374" s="200">
        <v>227</v>
      </c>
      <c r="O374" s="200">
        <v>197</v>
      </c>
      <c r="P374" s="201">
        <v>0.4608</v>
      </c>
      <c r="Q374" s="167"/>
      <c r="R374" s="167"/>
      <c r="S374" s="167"/>
      <c r="T374" s="167"/>
      <c r="U374" s="167"/>
    </row>
    <row r="375" spans="1:21" s="111" customFormat="1" ht="21">
      <c r="A375" s="16" t="s">
        <v>180</v>
      </c>
      <c r="B375" s="199"/>
      <c r="C375" s="200"/>
      <c r="D375" s="200"/>
      <c r="E375" s="200"/>
      <c r="F375" s="200"/>
      <c r="G375" s="200"/>
      <c r="H375" s="200"/>
      <c r="I375" s="200"/>
      <c r="J375" s="200"/>
      <c r="K375" s="200"/>
      <c r="L375" s="200"/>
      <c r="M375" s="200"/>
      <c r="N375" s="200"/>
      <c r="O375" s="200"/>
      <c r="P375" s="201"/>
      <c r="Q375" s="167"/>
      <c r="R375" s="167"/>
      <c r="S375" s="167"/>
      <c r="T375" s="167"/>
      <c r="U375" s="167"/>
    </row>
    <row r="376" spans="1:21" s="111" customFormat="1" ht="21">
      <c r="A376" s="203" t="s">
        <v>361</v>
      </c>
      <c r="B376" s="199">
        <v>850</v>
      </c>
      <c r="C376" s="200">
        <v>165</v>
      </c>
      <c r="D376" s="200">
        <v>200</v>
      </c>
      <c r="E376" s="200">
        <v>365</v>
      </c>
      <c r="F376" s="200">
        <v>3</v>
      </c>
      <c r="G376" s="200">
        <v>5</v>
      </c>
      <c r="H376" s="200">
        <v>42</v>
      </c>
      <c r="I376" s="200">
        <v>63</v>
      </c>
      <c r="J376" s="200">
        <v>20</v>
      </c>
      <c r="K376" s="200">
        <v>25</v>
      </c>
      <c r="L376" s="200">
        <v>2</v>
      </c>
      <c r="M376" s="200">
        <v>2</v>
      </c>
      <c r="N376" s="200">
        <v>232</v>
      </c>
      <c r="O376" s="200">
        <v>295</v>
      </c>
      <c r="P376" s="201">
        <v>0.62</v>
      </c>
      <c r="Q376" s="167"/>
      <c r="R376" s="167"/>
      <c r="S376" s="167"/>
      <c r="T376" s="167"/>
      <c r="U376" s="167"/>
    </row>
    <row r="377" spans="1:21" s="111" customFormat="1" ht="21">
      <c r="A377" s="203" t="s">
        <v>362</v>
      </c>
      <c r="B377" s="212">
        <v>1200</v>
      </c>
      <c r="C377" s="200">
        <v>141</v>
      </c>
      <c r="D377" s="200">
        <v>185</v>
      </c>
      <c r="E377" s="200">
        <v>118</v>
      </c>
      <c r="F377" s="200">
        <v>5</v>
      </c>
      <c r="G377" s="200">
        <v>4</v>
      </c>
      <c r="H377" s="200">
        <v>63</v>
      </c>
      <c r="I377" s="200">
        <v>85</v>
      </c>
      <c r="J377" s="200">
        <v>22</v>
      </c>
      <c r="K377" s="200">
        <v>24</v>
      </c>
      <c r="L377" s="200">
        <v>3</v>
      </c>
      <c r="M377" s="200">
        <v>2</v>
      </c>
      <c r="N377" s="200">
        <v>234</v>
      </c>
      <c r="O377" s="200">
        <v>300</v>
      </c>
      <c r="P377" s="201">
        <v>0.445</v>
      </c>
      <c r="Q377" s="167"/>
      <c r="R377" s="167"/>
      <c r="S377" s="167"/>
      <c r="T377" s="167"/>
      <c r="U377" s="167"/>
    </row>
    <row r="378" spans="1:21" s="111" customFormat="1" ht="21">
      <c r="A378" s="203" t="s">
        <v>363</v>
      </c>
      <c r="B378" s="199">
        <v>800</v>
      </c>
      <c r="C378" s="200">
        <v>131</v>
      </c>
      <c r="D378" s="200">
        <v>167</v>
      </c>
      <c r="E378" s="200">
        <v>94</v>
      </c>
      <c r="F378" s="200">
        <v>4</v>
      </c>
      <c r="G378" s="200">
        <v>3</v>
      </c>
      <c r="H378" s="200">
        <v>54</v>
      </c>
      <c r="I378" s="200">
        <v>88</v>
      </c>
      <c r="J378" s="200">
        <v>26</v>
      </c>
      <c r="K378" s="200">
        <v>27</v>
      </c>
      <c r="L378" s="200">
        <v>2</v>
      </c>
      <c r="M378" s="200">
        <v>1</v>
      </c>
      <c r="N378" s="200">
        <v>217</v>
      </c>
      <c r="O378" s="200">
        <v>286</v>
      </c>
      <c r="P378" s="201">
        <v>0.6288</v>
      </c>
      <c r="Q378" s="167"/>
      <c r="R378" s="167"/>
      <c r="S378" s="167"/>
      <c r="T378" s="167"/>
      <c r="U378" s="167"/>
    </row>
    <row r="379" spans="1:21" s="111" customFormat="1" ht="21">
      <c r="A379" s="174" t="s">
        <v>182</v>
      </c>
      <c r="B379" s="199"/>
      <c r="C379" s="200"/>
      <c r="D379" s="200"/>
      <c r="E379" s="200"/>
      <c r="F379" s="200"/>
      <c r="G379" s="200"/>
      <c r="H379" s="200"/>
      <c r="I379" s="200"/>
      <c r="J379" s="200"/>
      <c r="K379" s="200"/>
      <c r="L379" s="200"/>
      <c r="M379" s="200"/>
      <c r="N379" s="200"/>
      <c r="O379" s="200"/>
      <c r="P379" s="201"/>
      <c r="Q379" s="167"/>
      <c r="R379" s="167"/>
      <c r="S379" s="167"/>
      <c r="T379" s="167"/>
      <c r="U379" s="167"/>
    </row>
    <row r="380" spans="1:21" s="111" customFormat="1" ht="21">
      <c r="A380" s="171" t="s">
        <v>364</v>
      </c>
      <c r="B380" s="212">
        <v>1037</v>
      </c>
      <c r="C380" s="200">
        <v>190</v>
      </c>
      <c r="D380" s="200">
        <v>178</v>
      </c>
      <c r="E380" s="200">
        <v>368</v>
      </c>
      <c r="F380" s="200">
        <v>12</v>
      </c>
      <c r="G380" s="200">
        <v>12</v>
      </c>
      <c r="H380" s="200">
        <v>15</v>
      </c>
      <c r="I380" s="200">
        <v>18</v>
      </c>
      <c r="J380" s="200">
        <v>23</v>
      </c>
      <c r="K380" s="200">
        <v>25</v>
      </c>
      <c r="L380" s="200">
        <v>14</v>
      </c>
      <c r="M380" s="200">
        <v>6</v>
      </c>
      <c r="N380" s="200">
        <v>64</v>
      </c>
      <c r="O380" s="200">
        <v>61</v>
      </c>
      <c r="P380" s="201">
        <v>0.4754</v>
      </c>
      <c r="Q380" s="167"/>
      <c r="R380" s="167"/>
      <c r="S380" s="167"/>
      <c r="T380" s="167"/>
      <c r="U380" s="167"/>
    </row>
    <row r="381" spans="1:21" s="111" customFormat="1" ht="21">
      <c r="A381" s="171" t="s">
        <v>365</v>
      </c>
      <c r="B381" s="199">
        <v>424</v>
      </c>
      <c r="C381" s="200">
        <v>170</v>
      </c>
      <c r="D381" s="200">
        <v>127</v>
      </c>
      <c r="E381" s="200">
        <v>297</v>
      </c>
      <c r="F381" s="200">
        <v>6</v>
      </c>
      <c r="G381" s="200">
        <v>15</v>
      </c>
      <c r="H381" s="200">
        <v>14</v>
      </c>
      <c r="I381" s="200">
        <v>12</v>
      </c>
      <c r="J381" s="200">
        <v>15</v>
      </c>
      <c r="K381" s="200">
        <v>16</v>
      </c>
      <c r="L381" s="200">
        <v>14</v>
      </c>
      <c r="M381" s="200">
        <v>12</v>
      </c>
      <c r="N381" s="200">
        <v>49</v>
      </c>
      <c r="O381" s="200">
        <v>55</v>
      </c>
      <c r="P381" s="201">
        <v>0.9457</v>
      </c>
      <c r="Q381" s="167"/>
      <c r="R381" s="167"/>
      <c r="S381" s="167"/>
      <c r="T381" s="167"/>
      <c r="U381" s="167"/>
    </row>
    <row r="382" spans="1:21" s="111" customFormat="1" ht="21">
      <c r="A382" s="171" t="s">
        <v>366</v>
      </c>
      <c r="B382" s="199">
        <v>614</v>
      </c>
      <c r="C382" s="200">
        <v>148</v>
      </c>
      <c r="D382" s="200">
        <v>136</v>
      </c>
      <c r="E382" s="200">
        <v>284</v>
      </c>
      <c r="F382" s="200">
        <v>12</v>
      </c>
      <c r="G382" s="200">
        <v>9</v>
      </c>
      <c r="H382" s="200">
        <v>15</v>
      </c>
      <c r="I382" s="200">
        <v>6</v>
      </c>
      <c r="J382" s="200">
        <v>18</v>
      </c>
      <c r="K382" s="200">
        <v>16</v>
      </c>
      <c r="L382" s="200">
        <v>12</v>
      </c>
      <c r="M382" s="200">
        <v>15</v>
      </c>
      <c r="N382" s="200">
        <v>57</v>
      </c>
      <c r="O382" s="200">
        <v>46</v>
      </c>
      <c r="P382" s="201">
        <v>0.6303</v>
      </c>
      <c r="Q382" s="167"/>
      <c r="R382" s="167"/>
      <c r="S382" s="167"/>
      <c r="T382" s="167"/>
      <c r="U382" s="167"/>
    </row>
    <row r="383" spans="1:21" s="111" customFormat="1" ht="21">
      <c r="A383" s="171" t="s">
        <v>367</v>
      </c>
      <c r="B383" s="199">
        <v>531</v>
      </c>
      <c r="C383" s="200">
        <v>186</v>
      </c>
      <c r="D383" s="200">
        <v>177</v>
      </c>
      <c r="E383" s="200">
        <v>363</v>
      </c>
      <c r="F383" s="200">
        <v>12</v>
      </c>
      <c r="G383" s="200">
        <v>13</v>
      </c>
      <c r="H383" s="200">
        <v>12</v>
      </c>
      <c r="I383" s="200">
        <v>21</v>
      </c>
      <c r="J383" s="200">
        <v>12</v>
      </c>
      <c r="K383" s="200">
        <v>21</v>
      </c>
      <c r="L383" s="200">
        <v>14</v>
      </c>
      <c r="M383" s="200">
        <v>12</v>
      </c>
      <c r="N383" s="200">
        <v>50</v>
      </c>
      <c r="O383" s="200">
        <v>67</v>
      </c>
      <c r="P383" s="201">
        <v>0.904</v>
      </c>
      <c r="Q383" s="167"/>
      <c r="R383" s="167"/>
      <c r="S383" s="167"/>
      <c r="T383" s="167"/>
      <c r="U383" s="167"/>
    </row>
    <row r="384" spans="1:21" s="111" customFormat="1" ht="21">
      <c r="A384" s="174" t="s">
        <v>183</v>
      </c>
      <c r="B384" s="199"/>
      <c r="C384" s="200"/>
      <c r="D384" s="200"/>
      <c r="E384" s="200"/>
      <c r="F384" s="200"/>
      <c r="G384" s="200"/>
      <c r="H384" s="200"/>
      <c r="I384" s="200"/>
      <c r="J384" s="200"/>
      <c r="K384" s="200"/>
      <c r="L384" s="200"/>
      <c r="M384" s="200"/>
      <c r="N384" s="200"/>
      <c r="O384" s="200"/>
      <c r="P384" s="201"/>
      <c r="Q384" s="167"/>
      <c r="R384" s="167"/>
      <c r="S384" s="167"/>
      <c r="T384" s="167"/>
      <c r="U384" s="167"/>
    </row>
    <row r="385" spans="1:21" ht="21">
      <c r="A385" s="177" t="s">
        <v>368</v>
      </c>
      <c r="B385" s="214">
        <v>800</v>
      </c>
      <c r="C385" s="210">
        <v>103</v>
      </c>
      <c r="D385" s="210">
        <v>94</v>
      </c>
      <c r="E385" s="210">
        <v>197</v>
      </c>
      <c r="F385" s="210">
        <v>10</v>
      </c>
      <c r="G385" s="210">
        <v>11</v>
      </c>
      <c r="H385" s="210">
        <v>15</v>
      </c>
      <c r="I385" s="210">
        <v>17</v>
      </c>
      <c r="J385" s="210">
        <v>13</v>
      </c>
      <c r="K385" s="210">
        <v>18</v>
      </c>
      <c r="L385" s="210">
        <v>11</v>
      </c>
      <c r="M385" s="210">
        <v>14</v>
      </c>
      <c r="N385" s="210">
        <v>152</v>
      </c>
      <c r="O385" s="210">
        <v>154</v>
      </c>
      <c r="P385" s="211">
        <v>0.39</v>
      </c>
      <c r="Q385" s="177"/>
      <c r="R385" s="177"/>
      <c r="S385" s="177"/>
      <c r="T385" s="177"/>
      <c r="U385" s="177"/>
    </row>
    <row r="386" spans="1:21" ht="21">
      <c r="A386" s="177" t="s">
        <v>369</v>
      </c>
      <c r="B386" s="214">
        <v>700</v>
      </c>
      <c r="C386" s="210">
        <v>80</v>
      </c>
      <c r="D386" s="210">
        <v>87</v>
      </c>
      <c r="E386" s="210">
        <v>167</v>
      </c>
      <c r="F386" s="210">
        <v>10</v>
      </c>
      <c r="G386" s="210">
        <v>11</v>
      </c>
      <c r="H386" s="210">
        <v>18</v>
      </c>
      <c r="I386" s="210">
        <v>20</v>
      </c>
      <c r="J386" s="210">
        <v>21</v>
      </c>
      <c r="K386" s="210">
        <v>15</v>
      </c>
      <c r="L386" s="210">
        <v>6</v>
      </c>
      <c r="M386" s="210">
        <v>8</v>
      </c>
      <c r="N386" s="210">
        <v>88</v>
      </c>
      <c r="O386" s="210">
        <v>141</v>
      </c>
      <c r="P386" s="211">
        <v>0.33</v>
      </c>
      <c r="Q386" s="177"/>
      <c r="R386" s="177"/>
      <c r="S386" s="177"/>
      <c r="T386" s="177"/>
      <c r="U386" s="177"/>
    </row>
    <row r="387" spans="1:21" ht="21">
      <c r="A387" s="177" t="s">
        <v>370</v>
      </c>
      <c r="B387" s="215">
        <v>1040</v>
      </c>
      <c r="C387" s="210">
        <v>64</v>
      </c>
      <c r="D387" s="210">
        <v>65</v>
      </c>
      <c r="E387" s="210">
        <v>129</v>
      </c>
      <c r="F387" s="210">
        <v>10</v>
      </c>
      <c r="G387" s="210">
        <v>16</v>
      </c>
      <c r="H387" s="210">
        <v>25</v>
      </c>
      <c r="I387" s="210">
        <v>12</v>
      </c>
      <c r="J387" s="210">
        <v>23</v>
      </c>
      <c r="K387" s="210">
        <v>19</v>
      </c>
      <c r="L387" s="210">
        <v>7</v>
      </c>
      <c r="M387" s="210">
        <v>7</v>
      </c>
      <c r="N387" s="210">
        <v>129</v>
      </c>
      <c r="O387" s="210">
        <v>119</v>
      </c>
      <c r="P387" s="211">
        <v>0.2384</v>
      </c>
      <c r="Q387" s="177"/>
      <c r="R387" s="177"/>
      <c r="S387" s="177"/>
      <c r="T387" s="177"/>
      <c r="U387" s="177"/>
    </row>
    <row r="388" spans="1:21" ht="21">
      <c r="A388" s="191"/>
      <c r="B388" s="214"/>
      <c r="C388" s="210"/>
      <c r="D388" s="210"/>
      <c r="E388" s="210"/>
      <c r="F388" s="210"/>
      <c r="G388" s="210"/>
      <c r="H388" s="210"/>
      <c r="I388" s="210"/>
      <c r="J388" s="210"/>
      <c r="K388" s="210"/>
      <c r="L388" s="210"/>
      <c r="M388" s="210"/>
      <c r="N388" s="210"/>
      <c r="O388" s="210"/>
      <c r="P388" s="211"/>
      <c r="Q388" s="177"/>
      <c r="R388" s="177"/>
      <c r="S388" s="177"/>
      <c r="T388" s="177"/>
      <c r="U388" s="177"/>
    </row>
    <row r="389" spans="1:21" ht="21">
      <c r="A389" s="216" t="s">
        <v>73</v>
      </c>
      <c r="B389" s="208"/>
      <c r="C389" s="209"/>
      <c r="D389" s="209"/>
      <c r="E389" s="209"/>
      <c r="F389" s="209"/>
      <c r="G389" s="209"/>
      <c r="H389" s="209"/>
      <c r="I389" s="209"/>
      <c r="J389" s="209"/>
      <c r="K389" s="209"/>
      <c r="L389" s="209"/>
      <c r="M389" s="209"/>
      <c r="N389" s="209"/>
      <c r="O389" s="210"/>
      <c r="P389" s="211"/>
      <c r="Q389" s="177"/>
      <c r="R389" s="177"/>
      <c r="S389" s="177"/>
      <c r="T389" s="177"/>
      <c r="U389" s="177"/>
    </row>
    <row r="390" spans="1:21" s="111" customFormat="1" ht="21">
      <c r="A390" s="166" t="s">
        <v>74</v>
      </c>
      <c r="B390" s="212">
        <v>1767</v>
      </c>
      <c r="C390" s="200"/>
      <c r="D390" s="200"/>
      <c r="E390" s="200"/>
      <c r="F390" s="204"/>
      <c r="G390" s="204"/>
      <c r="H390" s="204"/>
      <c r="I390" s="204"/>
      <c r="J390" s="204"/>
      <c r="K390" s="204"/>
      <c r="L390" s="204"/>
      <c r="M390" s="204"/>
      <c r="N390" s="200">
        <v>425</v>
      </c>
      <c r="O390" s="200">
        <v>548</v>
      </c>
      <c r="P390" s="201">
        <v>0.5507</v>
      </c>
      <c r="Q390" s="170">
        <v>364780</v>
      </c>
      <c r="R390" s="170">
        <v>364773</v>
      </c>
      <c r="S390" s="170">
        <v>0</v>
      </c>
      <c r="T390" s="170">
        <v>364773</v>
      </c>
      <c r="U390" s="206">
        <v>1</v>
      </c>
    </row>
    <row r="391" spans="1:21" s="111" customFormat="1" ht="21">
      <c r="A391" s="166" t="s">
        <v>75</v>
      </c>
      <c r="C391" s="200"/>
      <c r="D391" s="200"/>
      <c r="E391" s="200"/>
      <c r="F391" s="200"/>
      <c r="G391" s="200"/>
      <c r="H391" s="200"/>
      <c r="I391" s="200"/>
      <c r="J391" s="200"/>
      <c r="K391" s="200"/>
      <c r="L391" s="200"/>
      <c r="M391" s="200"/>
      <c r="N391" s="200"/>
      <c r="O391" s="200"/>
      <c r="P391" s="201"/>
      <c r="Q391" s="167"/>
      <c r="R391" s="167"/>
      <c r="S391" s="167"/>
      <c r="T391" s="167"/>
      <c r="U391" s="167"/>
    </row>
    <row r="392" spans="1:21" s="111" customFormat="1" ht="21">
      <c r="A392" s="166" t="s">
        <v>76</v>
      </c>
      <c r="B392" s="212">
        <v>1322</v>
      </c>
      <c r="C392" s="200"/>
      <c r="D392" s="200"/>
      <c r="E392" s="200"/>
      <c r="F392" s="204"/>
      <c r="G392" s="204"/>
      <c r="H392" s="204"/>
      <c r="I392" s="204"/>
      <c r="J392" s="204"/>
      <c r="K392" s="204"/>
      <c r="L392" s="204"/>
      <c r="M392" s="204"/>
      <c r="N392" s="199">
        <v>95</v>
      </c>
      <c r="O392" s="199">
        <v>105</v>
      </c>
      <c r="P392" s="201">
        <v>0.1529</v>
      </c>
      <c r="Q392" s="170">
        <v>307919</v>
      </c>
      <c r="R392" s="170"/>
      <c r="S392" s="170">
        <v>81000</v>
      </c>
      <c r="T392" s="170">
        <v>81000</v>
      </c>
      <c r="U392" s="217">
        <v>0.2631</v>
      </c>
    </row>
    <row r="393" spans="1:21" ht="21">
      <c r="A393" s="193" t="s">
        <v>371</v>
      </c>
      <c r="B393" s="214">
        <v>80</v>
      </c>
      <c r="C393" s="210"/>
      <c r="D393" s="210"/>
      <c r="E393" s="210"/>
      <c r="F393" s="204" t="s">
        <v>124</v>
      </c>
      <c r="G393" s="204" t="s">
        <v>124</v>
      </c>
      <c r="H393" s="210">
        <v>37</v>
      </c>
      <c r="I393" s="210">
        <v>43</v>
      </c>
      <c r="J393" s="204" t="s">
        <v>124</v>
      </c>
      <c r="K393" s="204" t="s">
        <v>124</v>
      </c>
      <c r="L393" s="204" t="s">
        <v>124</v>
      </c>
      <c r="M393" s="204" t="s">
        <v>124</v>
      </c>
      <c r="N393" s="210">
        <v>37</v>
      </c>
      <c r="O393" s="210">
        <v>43</v>
      </c>
      <c r="P393" s="218"/>
      <c r="Q393" s="177"/>
      <c r="R393" s="177"/>
      <c r="S393" s="219">
        <v>40500</v>
      </c>
      <c r="T393" s="219"/>
      <c r="U393" s="177"/>
    </row>
    <row r="394" spans="1:21" ht="21">
      <c r="A394" s="193" t="s">
        <v>372</v>
      </c>
      <c r="B394" s="214">
        <v>60</v>
      </c>
      <c r="C394" s="210"/>
      <c r="D394" s="210"/>
      <c r="E394" s="210"/>
      <c r="F394" s="204" t="s">
        <v>124</v>
      </c>
      <c r="G394" s="204" t="s">
        <v>124</v>
      </c>
      <c r="H394" s="210">
        <v>29</v>
      </c>
      <c r="I394" s="210">
        <v>31</v>
      </c>
      <c r="J394" s="204" t="s">
        <v>124</v>
      </c>
      <c r="K394" s="204" t="s">
        <v>124</v>
      </c>
      <c r="L394" s="204" t="s">
        <v>124</v>
      </c>
      <c r="M394" s="204" t="s">
        <v>124</v>
      </c>
      <c r="N394" s="210">
        <v>29</v>
      </c>
      <c r="O394" s="210">
        <v>31</v>
      </c>
      <c r="P394" s="218"/>
      <c r="Q394" s="177"/>
      <c r="R394" s="177"/>
      <c r="S394" s="219">
        <v>35000</v>
      </c>
      <c r="T394" s="219"/>
      <c r="U394" s="177"/>
    </row>
    <row r="395" spans="1:21" ht="42">
      <c r="A395" s="193" t="s">
        <v>373</v>
      </c>
      <c r="B395" s="214">
        <v>60</v>
      </c>
      <c r="C395" s="210"/>
      <c r="D395" s="210"/>
      <c r="E395" s="210"/>
      <c r="F395" s="204" t="s">
        <v>124</v>
      </c>
      <c r="G395" s="204" t="s">
        <v>124</v>
      </c>
      <c r="H395" s="210">
        <v>29</v>
      </c>
      <c r="I395" s="210">
        <v>31</v>
      </c>
      <c r="J395" s="204" t="s">
        <v>124</v>
      </c>
      <c r="K395" s="204" t="s">
        <v>124</v>
      </c>
      <c r="L395" s="204" t="s">
        <v>124</v>
      </c>
      <c r="M395" s="204" t="s">
        <v>124</v>
      </c>
      <c r="N395" s="210">
        <v>29</v>
      </c>
      <c r="O395" s="210">
        <v>31</v>
      </c>
      <c r="P395" s="211"/>
      <c r="Q395" s="177"/>
      <c r="R395" s="177"/>
      <c r="S395" s="219">
        <v>5500</v>
      </c>
      <c r="T395" s="219"/>
      <c r="U395" s="177"/>
    </row>
    <row r="396" spans="1:21" s="111" customFormat="1" ht="21">
      <c r="A396" s="166" t="s">
        <v>79</v>
      </c>
      <c r="B396" s="199"/>
      <c r="C396" s="200"/>
      <c r="D396" s="200"/>
      <c r="E396" s="200"/>
      <c r="F396" s="200"/>
      <c r="G396" s="200"/>
      <c r="H396" s="200"/>
      <c r="I396" s="200"/>
      <c r="J396" s="200"/>
      <c r="K396" s="200"/>
      <c r="L396" s="200"/>
      <c r="M396" s="200"/>
      <c r="N396" s="200"/>
      <c r="O396" s="200"/>
      <c r="P396" s="201"/>
      <c r="Q396" s="167"/>
      <c r="R396" s="167"/>
      <c r="S396" s="167"/>
      <c r="T396" s="167"/>
      <c r="U396" s="167"/>
    </row>
    <row r="397" spans="1:21" s="111" customFormat="1" ht="21">
      <c r="A397" s="167" t="s">
        <v>80</v>
      </c>
      <c r="B397" s="199"/>
      <c r="C397" s="200"/>
      <c r="D397" s="200"/>
      <c r="E397" s="200"/>
      <c r="F397" s="200"/>
      <c r="G397" s="200"/>
      <c r="H397" s="200"/>
      <c r="I397" s="200"/>
      <c r="J397" s="200"/>
      <c r="K397" s="200"/>
      <c r="L397" s="200"/>
      <c r="M397" s="200"/>
      <c r="N397" s="200"/>
      <c r="O397" s="200"/>
      <c r="P397" s="201"/>
      <c r="Q397" s="167"/>
      <c r="R397" s="167"/>
      <c r="S397" s="167"/>
      <c r="T397" s="167"/>
      <c r="U397" s="167"/>
    </row>
    <row r="398" spans="1:21" s="111" customFormat="1" ht="21">
      <c r="A398" s="167" t="s">
        <v>81</v>
      </c>
      <c r="B398" s="199"/>
      <c r="C398" s="200"/>
      <c r="D398" s="200"/>
      <c r="E398" s="200"/>
      <c r="F398" s="200"/>
      <c r="G398" s="200"/>
      <c r="H398" s="200"/>
      <c r="I398" s="200"/>
      <c r="J398" s="200"/>
      <c r="K398" s="200"/>
      <c r="L398" s="200"/>
      <c r="M398" s="200"/>
      <c r="N398" s="200"/>
      <c r="O398" s="200"/>
      <c r="P398" s="201"/>
      <c r="Q398" s="167"/>
      <c r="R398" s="167"/>
      <c r="S398" s="167"/>
      <c r="T398" s="167"/>
      <c r="U398" s="167"/>
    </row>
    <row r="399" spans="1:21" s="111" customFormat="1" ht="21">
      <c r="A399" s="167" t="s">
        <v>82</v>
      </c>
      <c r="B399" s="199"/>
      <c r="C399" s="200"/>
      <c r="D399" s="200"/>
      <c r="E399" s="200"/>
      <c r="F399" s="200"/>
      <c r="G399" s="200"/>
      <c r="H399" s="200"/>
      <c r="I399" s="200"/>
      <c r="J399" s="200"/>
      <c r="K399" s="200"/>
      <c r="L399" s="200"/>
      <c r="M399" s="200"/>
      <c r="N399" s="200"/>
      <c r="O399" s="200"/>
      <c r="P399" s="201"/>
      <c r="Q399" s="167"/>
      <c r="R399" s="167"/>
      <c r="S399" s="167"/>
      <c r="T399" s="167"/>
      <c r="U399" s="167"/>
    </row>
    <row r="400" spans="1:21" s="111" customFormat="1" ht="21">
      <c r="A400" s="166" t="s">
        <v>83</v>
      </c>
      <c r="B400" s="199"/>
      <c r="C400" s="200"/>
      <c r="D400" s="200"/>
      <c r="E400" s="200"/>
      <c r="F400" s="200"/>
      <c r="G400" s="200"/>
      <c r="H400" s="200"/>
      <c r="I400" s="200"/>
      <c r="J400" s="200"/>
      <c r="K400" s="200"/>
      <c r="L400" s="200"/>
      <c r="M400" s="200"/>
      <c r="N400" s="200"/>
      <c r="O400" s="200"/>
      <c r="P400" s="201"/>
      <c r="Q400" s="167"/>
      <c r="R400" s="167"/>
      <c r="S400" s="167"/>
      <c r="T400" s="167"/>
      <c r="U400" s="167"/>
    </row>
    <row r="401" spans="1:21" s="111" customFormat="1" ht="21">
      <c r="A401" s="167" t="s">
        <v>80</v>
      </c>
      <c r="B401" s="199"/>
      <c r="C401" s="200"/>
      <c r="D401" s="200"/>
      <c r="E401" s="200"/>
      <c r="F401" s="200"/>
      <c r="G401" s="200"/>
      <c r="H401" s="200"/>
      <c r="I401" s="200"/>
      <c r="J401" s="200"/>
      <c r="K401" s="200"/>
      <c r="L401" s="200"/>
      <c r="M401" s="200"/>
      <c r="N401" s="200"/>
      <c r="O401" s="200"/>
      <c r="P401" s="201"/>
      <c r="Q401" s="167"/>
      <c r="R401" s="167"/>
      <c r="S401" s="167"/>
      <c r="T401" s="167"/>
      <c r="U401" s="167"/>
    </row>
    <row r="402" spans="1:21" s="111" customFormat="1" ht="21">
      <c r="A402" s="167" t="s">
        <v>81</v>
      </c>
      <c r="B402" s="199"/>
      <c r="C402" s="200"/>
      <c r="D402" s="200"/>
      <c r="E402" s="200"/>
      <c r="F402" s="200"/>
      <c r="G402" s="200"/>
      <c r="H402" s="200"/>
      <c r="I402" s="200"/>
      <c r="J402" s="200"/>
      <c r="K402" s="200"/>
      <c r="L402" s="200"/>
      <c r="M402" s="200"/>
      <c r="N402" s="200"/>
      <c r="O402" s="200"/>
      <c r="P402" s="201"/>
      <c r="Q402" s="167"/>
      <c r="R402" s="167"/>
      <c r="S402" s="167"/>
      <c r="T402" s="167"/>
      <c r="U402" s="167"/>
    </row>
    <row r="403" spans="1:21" s="111" customFormat="1" ht="21">
      <c r="A403" s="167" t="s">
        <v>82</v>
      </c>
      <c r="B403" s="199"/>
      <c r="C403" s="200"/>
      <c r="D403" s="200"/>
      <c r="E403" s="200"/>
      <c r="F403" s="200"/>
      <c r="G403" s="200"/>
      <c r="H403" s="200"/>
      <c r="I403" s="200"/>
      <c r="J403" s="200"/>
      <c r="K403" s="200"/>
      <c r="L403" s="200"/>
      <c r="M403" s="200"/>
      <c r="N403" s="200"/>
      <c r="O403" s="200"/>
      <c r="P403" s="201"/>
      <c r="Q403" s="167"/>
      <c r="R403" s="167"/>
      <c r="S403" s="167"/>
      <c r="T403" s="167"/>
      <c r="U403" s="167"/>
    </row>
  </sheetData>
  <sheetProtection/>
  <mergeCells count="20">
    <mergeCell ref="A2:U2"/>
    <mergeCell ref="A3:U3"/>
    <mergeCell ref="A4:U4"/>
    <mergeCell ref="A6:A8"/>
    <mergeCell ref="B6:B8"/>
    <mergeCell ref="C6:D7"/>
    <mergeCell ref="E6:E7"/>
    <mergeCell ref="F6:M6"/>
    <mergeCell ref="N6:O7"/>
    <mergeCell ref="P6:P8"/>
    <mergeCell ref="B9:U9"/>
    <mergeCell ref="Q6:Q8"/>
    <mergeCell ref="R6:R8"/>
    <mergeCell ref="S6:S8"/>
    <mergeCell ref="T6:T8"/>
    <mergeCell ref="U6:U8"/>
    <mergeCell ref="F7:G7"/>
    <mergeCell ref="H7:I7"/>
    <mergeCell ref="J7:K7"/>
    <mergeCell ref="L7:M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5"/>
  <sheetViews>
    <sheetView zoomScalePageLayoutView="0" workbookViewId="0" topLeftCell="A7">
      <selection activeCell="A13" sqref="A13"/>
    </sheetView>
  </sheetViews>
  <sheetFormatPr defaultColWidth="6.8515625" defaultRowHeight="15"/>
  <cols>
    <col min="1" max="1" width="40.140625" style="90" customWidth="1"/>
    <col min="2" max="2" width="10.421875" style="90" customWidth="1"/>
    <col min="3" max="4" width="4.140625" style="90" customWidth="1"/>
    <col min="5" max="5" width="12.140625" style="90" customWidth="1"/>
    <col min="6" max="6" width="4.140625" style="90" customWidth="1"/>
    <col min="7" max="7" width="6.00390625" style="90" customWidth="1"/>
    <col min="8" max="8" width="5.8515625" style="90" bestFit="1" customWidth="1"/>
    <col min="9" max="9" width="6.140625" style="90" customWidth="1"/>
    <col min="10" max="10" width="6.8515625" style="90" customWidth="1"/>
    <col min="11" max="12" width="6.140625" style="90" customWidth="1"/>
    <col min="13" max="13" width="7.140625" style="90" customWidth="1"/>
    <col min="14" max="14" width="8.140625" style="90" customWidth="1"/>
    <col min="15" max="15" width="7.28125" style="90" customWidth="1"/>
    <col min="16" max="16" width="10.421875" style="90" customWidth="1"/>
    <col min="17" max="17" width="12.28125" style="90" customWidth="1"/>
    <col min="18" max="21" width="10.421875" style="90" customWidth="1"/>
    <col min="22" max="16384" width="6.8515625" style="90" customWidth="1"/>
  </cols>
  <sheetData>
    <row r="1" spans="1:21" ht="23.25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3"/>
      <c r="O1" s="222"/>
      <c r="P1" s="222"/>
      <c r="Q1" s="222"/>
      <c r="R1" s="222"/>
      <c r="S1" s="222"/>
      <c r="T1" s="222"/>
      <c r="U1" s="222"/>
    </row>
    <row r="2" spans="1:21" ht="26.25">
      <c r="A2" s="388" t="s">
        <v>0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</row>
    <row r="3" spans="1:21" ht="26.25">
      <c r="A3" s="388" t="s">
        <v>84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</row>
    <row r="4" spans="1:21" ht="26.25">
      <c r="A4" s="389" t="s">
        <v>374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222"/>
    </row>
    <row r="5" spans="1:23" s="94" customFormat="1" ht="132.75" customHeight="1">
      <c r="A5" s="390" t="s">
        <v>3</v>
      </c>
      <c r="B5" s="384" t="s">
        <v>4</v>
      </c>
      <c r="C5" s="392" t="s">
        <v>5</v>
      </c>
      <c r="D5" s="393"/>
      <c r="E5" s="384" t="s">
        <v>86</v>
      </c>
      <c r="F5" s="392" t="s">
        <v>6</v>
      </c>
      <c r="G5" s="396"/>
      <c r="H5" s="396"/>
      <c r="I5" s="396"/>
      <c r="J5" s="396"/>
      <c r="K5" s="396"/>
      <c r="L5" s="396"/>
      <c r="M5" s="393"/>
      <c r="N5" s="392" t="s">
        <v>7</v>
      </c>
      <c r="O5" s="393"/>
      <c r="P5" s="384" t="s">
        <v>8</v>
      </c>
      <c r="Q5" s="384" t="s">
        <v>9</v>
      </c>
      <c r="R5" s="384" t="s">
        <v>10</v>
      </c>
      <c r="S5" s="384" t="s">
        <v>11</v>
      </c>
      <c r="T5" s="384" t="s">
        <v>12</v>
      </c>
      <c r="U5" s="384" t="s">
        <v>13</v>
      </c>
      <c r="V5" s="93"/>
      <c r="W5" s="93"/>
    </row>
    <row r="6" spans="1:23" s="94" customFormat="1" ht="28.5" customHeight="1">
      <c r="A6" s="391"/>
      <c r="B6" s="385"/>
      <c r="C6" s="394"/>
      <c r="D6" s="395"/>
      <c r="E6" s="386"/>
      <c r="F6" s="387" t="s">
        <v>14</v>
      </c>
      <c r="G6" s="387"/>
      <c r="H6" s="387" t="s">
        <v>15</v>
      </c>
      <c r="I6" s="387"/>
      <c r="J6" s="387" t="s">
        <v>16</v>
      </c>
      <c r="K6" s="387"/>
      <c r="L6" s="387" t="s">
        <v>17</v>
      </c>
      <c r="M6" s="387"/>
      <c r="N6" s="394"/>
      <c r="O6" s="395"/>
      <c r="P6" s="385"/>
      <c r="Q6" s="385"/>
      <c r="R6" s="385"/>
      <c r="S6" s="385"/>
      <c r="T6" s="385"/>
      <c r="U6" s="385"/>
      <c r="V6" s="93"/>
      <c r="W6" s="93"/>
    </row>
    <row r="7" spans="1:21" s="94" customFormat="1" ht="24" customHeight="1">
      <c r="A7" s="391"/>
      <c r="B7" s="386"/>
      <c r="C7" s="224" t="s">
        <v>18</v>
      </c>
      <c r="D7" s="224" t="s">
        <v>19</v>
      </c>
      <c r="E7" s="225" t="s">
        <v>20</v>
      </c>
      <c r="F7" s="224" t="s">
        <v>18</v>
      </c>
      <c r="G7" s="224" t="s">
        <v>19</v>
      </c>
      <c r="H7" s="224" t="s">
        <v>18</v>
      </c>
      <c r="I7" s="224" t="s">
        <v>19</v>
      </c>
      <c r="J7" s="224" t="s">
        <v>18</v>
      </c>
      <c r="K7" s="224" t="s">
        <v>19</v>
      </c>
      <c r="L7" s="224" t="s">
        <v>18</v>
      </c>
      <c r="M7" s="224" t="s">
        <v>19</v>
      </c>
      <c r="N7" s="224" t="s">
        <v>18</v>
      </c>
      <c r="O7" s="224" t="s">
        <v>19</v>
      </c>
      <c r="P7" s="386"/>
      <c r="Q7" s="386"/>
      <c r="R7" s="386"/>
      <c r="S7" s="386"/>
      <c r="T7" s="386"/>
      <c r="U7" s="386"/>
    </row>
    <row r="8" spans="1:21" s="94" customFormat="1" ht="24" customHeight="1">
      <c r="A8" s="226" t="s">
        <v>22</v>
      </c>
      <c r="B8" s="381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3"/>
    </row>
    <row r="9" spans="1:21" s="101" customFormat="1" ht="26.25" customHeight="1">
      <c r="A9" s="227" t="s">
        <v>23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9"/>
      <c r="R9" s="229"/>
      <c r="S9" s="229"/>
      <c r="T9" s="229"/>
      <c r="U9" s="229"/>
    </row>
    <row r="10" spans="1:21" s="111" customFormat="1" ht="23.25">
      <c r="A10" s="230" t="s">
        <v>24</v>
      </c>
      <c r="B10" s="231">
        <v>35</v>
      </c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2">
        <v>19250</v>
      </c>
      <c r="R10" s="231"/>
      <c r="S10" s="231"/>
      <c r="T10" s="231"/>
      <c r="U10" s="231"/>
    </row>
    <row r="11" spans="1:21" s="111" customFormat="1" ht="23.25">
      <c r="A11" s="233" t="s">
        <v>375</v>
      </c>
      <c r="B11" s="231">
        <v>250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4">
        <v>210600</v>
      </c>
      <c r="R11" s="231"/>
      <c r="S11" s="231"/>
      <c r="T11" s="231"/>
      <c r="U11" s="231"/>
    </row>
    <row r="12" spans="1:21" s="111" customFormat="1" ht="23.25">
      <c r="A12" s="235" t="s">
        <v>376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</row>
    <row r="13" spans="1:21" s="111" customFormat="1" ht="23.25">
      <c r="A13" s="235" t="s">
        <v>377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</row>
    <row r="14" spans="1:21" s="111" customFormat="1" ht="23.25">
      <c r="A14" s="236" t="s">
        <v>378</v>
      </c>
      <c r="B14" s="231">
        <v>230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4">
        <v>200000</v>
      </c>
      <c r="R14" s="231"/>
      <c r="S14" s="231"/>
      <c r="T14" s="231"/>
      <c r="U14" s="231"/>
    </row>
    <row r="15" spans="1:21" s="111" customFormat="1" ht="23.25">
      <c r="A15" s="237">
        <v>2.3</v>
      </c>
      <c r="B15" s="231">
        <v>25</v>
      </c>
      <c r="C15" s="231"/>
      <c r="D15" s="231"/>
      <c r="E15" s="231">
        <v>25</v>
      </c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8"/>
      <c r="R15" s="232">
        <v>9000</v>
      </c>
      <c r="S15" s="234"/>
      <c r="T15" s="234"/>
      <c r="U15" s="231"/>
    </row>
    <row r="16" spans="1:21" s="111" customFormat="1" ht="23.25">
      <c r="A16" s="235" t="s">
        <v>379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</row>
    <row r="17" spans="1:21" s="111" customFormat="1" ht="23.25">
      <c r="A17" s="230" t="s">
        <v>34</v>
      </c>
      <c r="B17" s="231">
        <v>350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4">
        <v>40250</v>
      </c>
      <c r="R17" s="231"/>
      <c r="S17" s="231"/>
      <c r="T17" s="231"/>
      <c r="U17" s="231"/>
    </row>
    <row r="18" spans="1:21" s="111" customFormat="1" ht="23.25">
      <c r="A18" s="235" t="s">
        <v>35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</row>
    <row r="19" spans="1:21" ht="23.25">
      <c r="A19" s="239" t="s">
        <v>36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</row>
    <row r="20" spans="1:21" s="111" customFormat="1" ht="23.25">
      <c r="A20" s="230" t="s">
        <v>37</v>
      </c>
      <c r="B20" s="231">
        <v>169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4">
        <v>145800</v>
      </c>
      <c r="R20" s="231"/>
      <c r="S20" s="231"/>
      <c r="T20" s="231"/>
      <c r="U20" s="231"/>
    </row>
    <row r="21" spans="1:21" s="111" customFormat="1" ht="23.25">
      <c r="A21" s="235" t="s">
        <v>380</v>
      </c>
      <c r="B21" s="231">
        <v>50</v>
      </c>
      <c r="C21" s="231"/>
      <c r="D21" s="231"/>
      <c r="E21" s="231"/>
      <c r="F21" s="231"/>
      <c r="G21" s="231"/>
      <c r="H21" s="231"/>
      <c r="I21" s="231">
        <v>22</v>
      </c>
      <c r="J21" s="231">
        <v>4</v>
      </c>
      <c r="K21" s="231">
        <v>17</v>
      </c>
      <c r="L21" s="231">
        <v>1</v>
      </c>
      <c r="M21" s="231">
        <v>6</v>
      </c>
      <c r="N21" s="231"/>
      <c r="O21" s="231"/>
      <c r="P21" s="231"/>
      <c r="Q21" s="234">
        <v>131900</v>
      </c>
      <c r="R21" s="231"/>
      <c r="S21" s="231"/>
      <c r="T21" s="231"/>
      <c r="U21" s="231"/>
    </row>
    <row r="22" spans="1:21" s="111" customFormat="1" ht="23.25">
      <c r="A22" s="235" t="s">
        <v>114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41"/>
      <c r="S22" s="231"/>
      <c r="T22" s="231"/>
      <c r="U22" s="231"/>
    </row>
    <row r="23" spans="1:21" s="111" customFormat="1" ht="23.25">
      <c r="A23" s="230" t="s">
        <v>39</v>
      </c>
      <c r="B23" s="231">
        <v>85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4">
        <v>6800</v>
      </c>
      <c r="R23" s="231"/>
      <c r="S23" s="231"/>
      <c r="T23" s="231"/>
      <c r="U23" s="231"/>
    </row>
    <row r="24" spans="1:21" s="111" customFormat="1" ht="23.25">
      <c r="A24" s="242">
        <v>5.1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41"/>
      <c r="R24" s="231"/>
      <c r="S24" s="231"/>
      <c r="T24" s="231"/>
      <c r="U24" s="231"/>
    </row>
    <row r="25" spans="1:21" s="111" customFormat="1" ht="23.25">
      <c r="A25" s="230" t="s">
        <v>41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</row>
    <row r="26" spans="1:21" s="111" customFormat="1" ht="23.25">
      <c r="A26" s="230" t="s">
        <v>42</v>
      </c>
      <c r="B26" s="231">
        <v>13</v>
      </c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4">
        <v>324366</v>
      </c>
      <c r="R26" s="232">
        <v>46720</v>
      </c>
      <c r="S26" s="232">
        <v>23360</v>
      </c>
      <c r="T26" s="232">
        <f>SUM(R26:S26)</f>
        <v>70080</v>
      </c>
      <c r="U26" s="231"/>
    </row>
    <row r="27" spans="1:21" ht="46.5">
      <c r="A27" s="243" t="s">
        <v>43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0"/>
      <c r="P27" s="240"/>
      <c r="Q27" s="240"/>
      <c r="R27" s="240"/>
      <c r="S27" s="240"/>
      <c r="T27" s="240"/>
      <c r="U27" s="240"/>
    </row>
    <row r="28" spans="1:21" s="111" customFormat="1" ht="23.25">
      <c r="A28" s="230" t="s">
        <v>44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</row>
    <row r="29" spans="1:21" s="111" customFormat="1" ht="23.25">
      <c r="A29" s="230" t="s">
        <v>45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</row>
    <row r="30" spans="1:21" s="111" customFormat="1" ht="23.25">
      <c r="A30" s="230" t="s">
        <v>46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</row>
    <row r="31" spans="1:21" s="111" customFormat="1" ht="23.25">
      <c r="A31" s="230" t="s">
        <v>47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</row>
    <row r="32" spans="1:21" ht="46.5">
      <c r="A32" s="243" t="s">
        <v>48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0"/>
      <c r="P32" s="240"/>
      <c r="Q32" s="240"/>
      <c r="R32" s="240"/>
      <c r="S32" s="240"/>
      <c r="T32" s="240"/>
      <c r="U32" s="240"/>
    </row>
    <row r="33" spans="1:21" s="111" customFormat="1" ht="46.5">
      <c r="A33" s="236" t="s">
        <v>49</v>
      </c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</row>
    <row r="34" spans="1:21" s="111" customFormat="1" ht="23.25">
      <c r="A34" s="230" t="s">
        <v>50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</row>
    <row r="35" spans="1:21" s="111" customFormat="1" ht="23.25">
      <c r="A35" s="230" t="s">
        <v>51</v>
      </c>
      <c r="B35" s="24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</row>
    <row r="36" spans="1:21" s="111" customFormat="1" ht="23.25">
      <c r="A36" s="230" t="s">
        <v>52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</row>
    <row r="37" spans="1:21" s="111" customFormat="1" ht="23.25">
      <c r="A37" s="236" t="s">
        <v>53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</row>
    <row r="38" spans="1:21" ht="23.25">
      <c r="A38" s="245" t="s">
        <v>54</v>
      </c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0"/>
      <c r="P38" s="240"/>
      <c r="Q38" s="240"/>
      <c r="R38" s="240"/>
      <c r="S38" s="240"/>
      <c r="T38" s="240"/>
      <c r="U38" s="240"/>
    </row>
    <row r="39" spans="1:21" s="111" customFormat="1" ht="23.25">
      <c r="A39" s="246" t="s">
        <v>55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</row>
    <row r="40" spans="1:21" s="111" customFormat="1" ht="23.25">
      <c r="A40" s="246" t="s">
        <v>56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</row>
    <row r="41" spans="1:21" s="111" customFormat="1" ht="23.25">
      <c r="A41" s="246" t="s">
        <v>57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</row>
    <row r="42" spans="1:21" s="111" customFormat="1" ht="23.25">
      <c r="A42" s="231" t="s">
        <v>381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2">
        <v>40000</v>
      </c>
      <c r="R42" s="231"/>
      <c r="S42" s="231"/>
      <c r="T42" s="231"/>
      <c r="U42" s="231"/>
    </row>
    <row r="43" spans="1:21" s="111" customFormat="1" ht="23.25">
      <c r="A43" s="231" t="s">
        <v>382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2">
        <v>7300</v>
      </c>
      <c r="R43" s="231">
        <v>652</v>
      </c>
      <c r="S43" s="231">
        <v>632</v>
      </c>
      <c r="T43" s="231">
        <f>SUM(R43:S43)</f>
        <v>1284</v>
      </c>
      <c r="U43" s="231"/>
    </row>
    <row r="44" spans="1:21" s="111" customFormat="1" ht="23.25">
      <c r="A44" s="231" t="s">
        <v>383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2">
        <v>12000</v>
      </c>
      <c r="R44" s="232">
        <v>1170</v>
      </c>
      <c r="S44" s="232">
        <v>1120</v>
      </c>
      <c r="T44" s="247">
        <f>SUM(R44:S44)</f>
        <v>2290</v>
      </c>
      <c r="U44" s="231"/>
    </row>
    <row r="45" spans="1:21" s="111" customFormat="1" ht="23.25">
      <c r="A45" s="246" t="s">
        <v>62</v>
      </c>
      <c r="B45" s="231">
        <v>43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41"/>
      <c r="R45" s="231"/>
      <c r="S45" s="231"/>
      <c r="T45" s="231"/>
      <c r="U45" s="231"/>
    </row>
    <row r="46" spans="1:21" ht="23.25">
      <c r="A46" s="240" t="s">
        <v>384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8">
        <v>26100</v>
      </c>
      <c r="R46" s="248"/>
      <c r="S46" s="248">
        <v>3000</v>
      </c>
      <c r="T46" s="248">
        <v>3000</v>
      </c>
      <c r="U46" s="240"/>
    </row>
    <row r="47" spans="1:21" ht="23.25">
      <c r="A47" s="240" t="s">
        <v>385</v>
      </c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8">
        <v>30000</v>
      </c>
      <c r="R47" s="248"/>
      <c r="S47" s="248">
        <v>30000</v>
      </c>
      <c r="T47" s="248">
        <v>30000</v>
      </c>
      <c r="U47" s="240">
        <v>100</v>
      </c>
    </row>
    <row r="48" spans="1:21" ht="23.25">
      <c r="A48" s="240" t="s">
        <v>386</v>
      </c>
      <c r="B48" s="240"/>
      <c r="C48" s="240">
        <v>1137</v>
      </c>
      <c r="D48" s="240">
        <v>744</v>
      </c>
      <c r="E48" s="248">
        <v>1881</v>
      </c>
      <c r="F48" s="240">
        <v>3</v>
      </c>
      <c r="G48" s="240">
        <v>20</v>
      </c>
      <c r="H48" s="240">
        <v>78</v>
      </c>
      <c r="I48" s="240">
        <v>67</v>
      </c>
      <c r="J48" s="240">
        <v>269</v>
      </c>
      <c r="K48" s="240">
        <v>208</v>
      </c>
      <c r="L48" s="240">
        <v>41</v>
      </c>
      <c r="M48" s="240">
        <v>15</v>
      </c>
      <c r="N48" s="240">
        <v>391</v>
      </c>
      <c r="O48" s="240">
        <v>310</v>
      </c>
      <c r="P48" s="240"/>
      <c r="Q48" s="248"/>
      <c r="R48" s="248"/>
      <c r="S48" s="248"/>
      <c r="T48" s="248"/>
      <c r="U48" s="240"/>
    </row>
    <row r="49" spans="1:21" ht="23.25">
      <c r="A49" s="249" t="s">
        <v>69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32">
        <v>437740</v>
      </c>
      <c r="R49" s="240"/>
      <c r="S49" s="240"/>
      <c r="T49" s="240"/>
      <c r="U49" s="240"/>
    </row>
    <row r="50" spans="1:21" ht="23.25">
      <c r="A50" s="240" t="s">
        <v>387</v>
      </c>
      <c r="B50" s="240"/>
      <c r="C50" s="240"/>
      <c r="D50" s="240"/>
      <c r="E50" s="25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8"/>
      <c r="R50" s="248">
        <v>35260</v>
      </c>
      <c r="S50" s="248">
        <v>36120</v>
      </c>
      <c r="T50" s="248">
        <f>SUM(R50:S50)</f>
        <v>71380</v>
      </c>
      <c r="U50" s="240"/>
    </row>
    <row r="51" spans="1:21" ht="23.25">
      <c r="A51" s="240" t="s">
        <v>388</v>
      </c>
      <c r="B51" s="240"/>
      <c r="C51" s="240"/>
      <c r="D51" s="240"/>
      <c r="E51" s="251">
        <v>103200</v>
      </c>
      <c r="F51" s="252"/>
      <c r="G51" s="252">
        <v>84</v>
      </c>
      <c r="H51" s="252">
        <v>2126</v>
      </c>
      <c r="I51" s="252">
        <v>3648</v>
      </c>
      <c r="J51" s="253">
        <v>1153</v>
      </c>
      <c r="K51" s="252">
        <v>7011</v>
      </c>
      <c r="L51" s="252">
        <v>2126</v>
      </c>
      <c r="M51" s="253">
        <v>1153</v>
      </c>
      <c r="N51" s="251">
        <v>12869</v>
      </c>
      <c r="O51" s="251">
        <v>4432</v>
      </c>
      <c r="P51" s="248"/>
      <c r="Q51" s="240"/>
      <c r="R51" s="240"/>
      <c r="S51" s="240"/>
      <c r="T51" s="240"/>
      <c r="U51" s="240"/>
    </row>
    <row r="52" spans="1:21" ht="23.25">
      <c r="A52" s="254" t="s">
        <v>73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0"/>
      <c r="P52" s="240"/>
      <c r="Q52" s="240"/>
      <c r="R52" s="240"/>
      <c r="S52" s="240"/>
      <c r="T52" s="240"/>
      <c r="U52" s="240"/>
    </row>
    <row r="53" spans="1:21" s="111" customFormat="1" ht="23.25">
      <c r="A53" s="246" t="s">
        <v>74</v>
      </c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47"/>
      <c r="N53" s="247"/>
      <c r="O53" s="247"/>
      <c r="P53" s="231"/>
      <c r="Q53" s="241"/>
      <c r="R53" s="231"/>
      <c r="S53" s="231"/>
      <c r="T53" s="231"/>
      <c r="U53" s="231"/>
    </row>
    <row r="54" spans="1:21" s="111" customFormat="1" ht="23.25">
      <c r="A54" s="246" t="s">
        <v>75</v>
      </c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4">
        <v>166270</v>
      </c>
      <c r="R54" s="231"/>
      <c r="S54" s="231"/>
      <c r="T54" s="231"/>
      <c r="U54" s="231"/>
    </row>
    <row r="55" spans="1:21" s="111" customFormat="1" ht="23.25">
      <c r="A55" s="246" t="s">
        <v>76</v>
      </c>
      <c r="B55" s="231">
        <v>732</v>
      </c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4">
        <v>170496</v>
      </c>
      <c r="R55" s="231"/>
      <c r="S55" s="231"/>
      <c r="T55" s="231"/>
      <c r="U55" s="231"/>
    </row>
    <row r="56" spans="1:21" ht="23.25">
      <c r="A56" s="239" t="s">
        <v>389</v>
      </c>
      <c r="B56" s="240">
        <v>40</v>
      </c>
      <c r="C56" s="240"/>
      <c r="D56" s="240"/>
      <c r="E56" s="248">
        <v>25000</v>
      </c>
      <c r="F56" s="240"/>
      <c r="G56" s="240"/>
      <c r="H56" s="240">
        <v>28</v>
      </c>
      <c r="I56" s="240">
        <v>12</v>
      </c>
      <c r="J56" s="240"/>
      <c r="K56" s="240"/>
      <c r="L56" s="240"/>
      <c r="M56" s="240"/>
      <c r="N56" s="240">
        <v>28</v>
      </c>
      <c r="O56" s="240">
        <v>12</v>
      </c>
      <c r="P56" s="240"/>
      <c r="Q56" s="248">
        <v>25000</v>
      </c>
      <c r="R56" s="240"/>
      <c r="S56" s="248">
        <v>25000</v>
      </c>
      <c r="T56" s="248">
        <v>25000</v>
      </c>
      <c r="U56" s="240"/>
    </row>
    <row r="57" spans="1:21" ht="23.25">
      <c r="A57" s="239" t="s">
        <v>78</v>
      </c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</row>
    <row r="58" spans="1:21" s="111" customFormat="1" ht="23.25">
      <c r="A58" s="246" t="s">
        <v>79</v>
      </c>
      <c r="B58" s="231">
        <v>732</v>
      </c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4">
        <v>660566</v>
      </c>
      <c r="R58" s="231"/>
      <c r="S58" s="231"/>
      <c r="T58" s="231"/>
      <c r="U58" s="231"/>
    </row>
    <row r="59" spans="1:21" s="111" customFormat="1" ht="23.25">
      <c r="A59" s="231" t="s">
        <v>80</v>
      </c>
      <c r="B59" s="231">
        <v>32</v>
      </c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</row>
    <row r="60" spans="1:21" s="111" customFormat="1" ht="23.25">
      <c r="A60" s="231" t="s">
        <v>81</v>
      </c>
      <c r="B60" s="231">
        <v>345</v>
      </c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</row>
    <row r="61" spans="1:21" s="111" customFormat="1" ht="23.25">
      <c r="A61" s="231" t="s">
        <v>82</v>
      </c>
      <c r="B61" s="231">
        <v>355</v>
      </c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</row>
    <row r="62" spans="1:21" s="111" customFormat="1" ht="23.25">
      <c r="A62" s="246" t="s">
        <v>83</v>
      </c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</row>
    <row r="63" spans="1:21" s="111" customFormat="1" ht="23.25">
      <c r="A63" s="231" t="s">
        <v>80</v>
      </c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</row>
    <row r="64" spans="1:21" s="111" customFormat="1" ht="23.25">
      <c r="A64" s="231" t="s">
        <v>81</v>
      </c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</row>
    <row r="65" spans="1:21" s="111" customFormat="1" ht="23.25">
      <c r="A65" s="231" t="s">
        <v>82</v>
      </c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</row>
  </sheetData>
  <sheetProtection/>
  <mergeCells count="20">
    <mergeCell ref="A2:U2"/>
    <mergeCell ref="A3:U3"/>
    <mergeCell ref="A4:T4"/>
    <mergeCell ref="A5:A7"/>
    <mergeCell ref="B5:B7"/>
    <mergeCell ref="C5:D6"/>
    <mergeCell ref="E5:E6"/>
    <mergeCell ref="F5:M5"/>
    <mergeCell ref="N5:O6"/>
    <mergeCell ref="P5:P7"/>
    <mergeCell ref="B8:U8"/>
    <mergeCell ref="Q5:Q7"/>
    <mergeCell ref="R5:R7"/>
    <mergeCell ref="S5:S7"/>
    <mergeCell ref="T5:T7"/>
    <mergeCell ref="U5:U7"/>
    <mergeCell ref="F6:G6"/>
    <mergeCell ref="H6:I6"/>
    <mergeCell ref="J6:K6"/>
    <mergeCell ref="L6:M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05"/>
  <sheetViews>
    <sheetView zoomScalePageLayoutView="0" workbookViewId="0" topLeftCell="A1">
      <selection activeCell="A1" sqref="A1:IV16384"/>
    </sheetView>
  </sheetViews>
  <sheetFormatPr defaultColWidth="6.8515625" defaultRowHeight="15"/>
  <cols>
    <col min="1" max="1" width="40.140625" style="90" customWidth="1"/>
    <col min="2" max="2" width="10.421875" style="94" customWidth="1"/>
    <col min="3" max="3" width="7.421875" style="90" customWidth="1"/>
    <col min="4" max="4" width="9.00390625" style="90" customWidth="1"/>
    <col min="5" max="5" width="12.140625" style="90" customWidth="1"/>
    <col min="6" max="8" width="6.8515625" style="90" customWidth="1"/>
    <col min="9" max="9" width="7.7109375" style="90" customWidth="1"/>
    <col min="10" max="10" width="7.28125" style="90" customWidth="1"/>
    <col min="11" max="11" width="7.140625" style="90" customWidth="1"/>
    <col min="12" max="12" width="6.140625" style="90" customWidth="1"/>
    <col min="13" max="13" width="5.8515625" style="90" customWidth="1"/>
    <col min="14" max="14" width="8.421875" style="90" customWidth="1"/>
    <col min="15" max="15" width="8.140625" style="90" customWidth="1"/>
    <col min="16" max="16" width="8.7109375" style="90" customWidth="1"/>
    <col min="17" max="17" width="10.421875" style="90" customWidth="1"/>
    <col min="18" max="18" width="11.421875" style="294" customWidth="1"/>
    <col min="19" max="19" width="10.421875" style="90" customWidth="1"/>
    <col min="20" max="20" width="11.7109375" style="90" customWidth="1"/>
    <col min="21" max="21" width="11.140625" style="90" customWidth="1"/>
    <col min="22" max="22" width="10.421875" style="90" customWidth="1"/>
    <col min="23" max="26" width="6.8515625" style="90" customWidth="1"/>
    <col min="27" max="27" width="14.7109375" style="255" customWidth="1"/>
    <col min="28" max="28" width="13.57421875" style="255" customWidth="1"/>
    <col min="29" max="16384" width="6.8515625" style="90" customWidth="1"/>
  </cols>
  <sheetData>
    <row r="1" spans="1:22" ht="23.25">
      <c r="A1" s="359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</row>
    <row r="2" spans="1:22" ht="23.25">
      <c r="A2" s="359" t="s">
        <v>390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</row>
    <row r="3" spans="1:21" ht="23.25">
      <c r="A3" s="360" t="s">
        <v>391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</row>
    <row r="4" spans="1:28" s="94" customFormat="1" ht="132.75" customHeight="1">
      <c r="A4" s="361" t="s">
        <v>3</v>
      </c>
      <c r="B4" s="363" t="s">
        <v>4</v>
      </c>
      <c r="C4" s="366" t="s">
        <v>5</v>
      </c>
      <c r="D4" s="367"/>
      <c r="E4" s="363" t="s">
        <v>86</v>
      </c>
      <c r="F4" s="366" t="s">
        <v>392</v>
      </c>
      <c r="G4" s="370"/>
      <c r="H4" s="370"/>
      <c r="I4" s="370"/>
      <c r="J4" s="370"/>
      <c r="K4" s="370"/>
      <c r="L4" s="370"/>
      <c r="M4" s="367"/>
      <c r="N4" s="366" t="s">
        <v>7</v>
      </c>
      <c r="O4" s="367"/>
      <c r="P4" s="363" t="s">
        <v>393</v>
      </c>
      <c r="Q4" s="363" t="s">
        <v>8</v>
      </c>
      <c r="R4" s="397" t="s">
        <v>9</v>
      </c>
      <c r="S4" s="363" t="s">
        <v>10</v>
      </c>
      <c r="T4" s="363" t="s">
        <v>11</v>
      </c>
      <c r="U4" s="363" t="s">
        <v>12</v>
      </c>
      <c r="V4" s="363" t="s">
        <v>13</v>
      </c>
      <c r="W4" s="93"/>
      <c r="X4" s="93"/>
      <c r="AA4" s="256"/>
      <c r="AB4" s="256"/>
    </row>
    <row r="5" spans="1:28" s="94" customFormat="1" ht="28.5" customHeight="1">
      <c r="A5" s="362"/>
      <c r="B5" s="364"/>
      <c r="C5" s="368"/>
      <c r="D5" s="369"/>
      <c r="E5" s="365"/>
      <c r="F5" s="371" t="s">
        <v>14</v>
      </c>
      <c r="G5" s="371"/>
      <c r="H5" s="371" t="s">
        <v>15</v>
      </c>
      <c r="I5" s="371"/>
      <c r="J5" s="371" t="s">
        <v>16</v>
      </c>
      <c r="K5" s="371"/>
      <c r="L5" s="371" t="s">
        <v>17</v>
      </c>
      <c r="M5" s="371"/>
      <c r="N5" s="368"/>
      <c r="O5" s="369"/>
      <c r="P5" s="365"/>
      <c r="Q5" s="364"/>
      <c r="R5" s="398"/>
      <c r="S5" s="364"/>
      <c r="T5" s="364"/>
      <c r="U5" s="364"/>
      <c r="V5" s="364"/>
      <c r="W5" s="93"/>
      <c r="X5" s="93"/>
      <c r="AA5" s="256"/>
      <c r="AB5" s="256"/>
    </row>
    <row r="6" spans="1:28" s="94" customFormat="1" ht="24" customHeight="1">
      <c r="A6" s="362"/>
      <c r="B6" s="365"/>
      <c r="C6" s="159" t="s">
        <v>18</v>
      </c>
      <c r="D6" s="159" t="s">
        <v>19</v>
      </c>
      <c r="E6" s="160" t="s">
        <v>20</v>
      </c>
      <c r="F6" s="159" t="s">
        <v>18</v>
      </c>
      <c r="G6" s="159" t="s">
        <v>19</v>
      </c>
      <c r="H6" s="159" t="s">
        <v>18</v>
      </c>
      <c r="I6" s="159" t="s">
        <v>19</v>
      </c>
      <c r="J6" s="159" t="s">
        <v>18</v>
      </c>
      <c r="K6" s="159" t="s">
        <v>19</v>
      </c>
      <c r="L6" s="159" t="s">
        <v>18</v>
      </c>
      <c r="M6" s="159" t="s">
        <v>19</v>
      </c>
      <c r="N6" s="159" t="s">
        <v>18</v>
      </c>
      <c r="O6" s="159" t="s">
        <v>19</v>
      </c>
      <c r="P6" s="160" t="s">
        <v>20</v>
      </c>
      <c r="Q6" s="365"/>
      <c r="R6" s="399"/>
      <c r="S6" s="365"/>
      <c r="T6" s="365"/>
      <c r="U6" s="365"/>
      <c r="V6" s="365"/>
      <c r="AA6" s="256"/>
      <c r="AB6" s="256"/>
    </row>
    <row r="7" spans="1:28" s="94" customFormat="1" ht="49.5" customHeight="1">
      <c r="A7" s="257" t="s">
        <v>394</v>
      </c>
      <c r="B7" s="400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2"/>
      <c r="AA7" s="256"/>
      <c r="AB7" s="256"/>
    </row>
    <row r="8" spans="1:28" s="101" customFormat="1" ht="26.25" customHeight="1">
      <c r="A8" s="162" t="s">
        <v>395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258"/>
      <c r="S8" s="164"/>
      <c r="T8" s="164"/>
      <c r="U8" s="164"/>
      <c r="V8" s="164"/>
      <c r="AA8" s="259"/>
      <c r="AB8" s="259"/>
    </row>
    <row r="9" spans="1:28" s="111" customFormat="1" ht="21">
      <c r="A9" s="165" t="s">
        <v>24</v>
      </c>
      <c r="B9" s="166">
        <v>300</v>
      </c>
      <c r="C9" s="167"/>
      <c r="D9" s="167"/>
      <c r="E9" s="167"/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168">
        <v>0</v>
      </c>
      <c r="M9" s="168">
        <v>0</v>
      </c>
      <c r="N9" s="167"/>
      <c r="O9" s="167"/>
      <c r="P9" s="167"/>
      <c r="Q9" s="167"/>
      <c r="R9" s="85">
        <v>14850</v>
      </c>
      <c r="S9" s="167"/>
      <c r="T9" s="167"/>
      <c r="U9" s="167"/>
      <c r="V9" s="167"/>
      <c r="AA9" s="260"/>
      <c r="AB9" s="260"/>
    </row>
    <row r="10" spans="1:28" s="111" customFormat="1" ht="21">
      <c r="A10" s="16" t="s">
        <v>122</v>
      </c>
      <c r="B10" s="166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85"/>
      <c r="S10" s="167"/>
      <c r="T10" s="167"/>
      <c r="U10" s="167"/>
      <c r="V10" s="167"/>
      <c r="AA10" s="260"/>
      <c r="AB10" s="260"/>
    </row>
    <row r="11" spans="1:28" s="111" customFormat="1" ht="42">
      <c r="A11" s="171" t="s">
        <v>396</v>
      </c>
      <c r="B11" s="166">
        <v>375</v>
      </c>
      <c r="C11" s="167"/>
      <c r="D11" s="167"/>
      <c r="E11" s="167"/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168">
        <v>0</v>
      </c>
      <c r="N11" s="167"/>
      <c r="O11" s="167"/>
      <c r="P11" s="167"/>
      <c r="Q11" s="167"/>
      <c r="R11" s="85">
        <v>300000</v>
      </c>
      <c r="S11" s="167"/>
      <c r="T11" s="167"/>
      <c r="U11" s="167"/>
      <c r="V11" s="167"/>
      <c r="AA11" s="260"/>
      <c r="AB11" s="260"/>
    </row>
    <row r="12" spans="1:28" s="111" customFormat="1" ht="42">
      <c r="A12" s="171" t="s">
        <v>397</v>
      </c>
      <c r="B12" s="166">
        <v>282</v>
      </c>
      <c r="C12" s="167"/>
      <c r="D12" s="167"/>
      <c r="E12" s="167"/>
      <c r="F12" s="168">
        <v>0</v>
      </c>
      <c r="G12" s="168">
        <v>0</v>
      </c>
      <c r="H12" s="168">
        <v>0</v>
      </c>
      <c r="I12" s="168">
        <v>0</v>
      </c>
      <c r="J12" s="168">
        <v>0</v>
      </c>
      <c r="K12" s="168">
        <v>0</v>
      </c>
      <c r="L12" s="168">
        <v>0</v>
      </c>
      <c r="M12" s="168">
        <v>0</v>
      </c>
      <c r="N12" s="167"/>
      <c r="O12" s="167"/>
      <c r="P12" s="167"/>
      <c r="Q12" s="167"/>
      <c r="R12" s="85">
        <v>279300</v>
      </c>
      <c r="S12" s="167"/>
      <c r="T12" s="167"/>
      <c r="U12" s="167"/>
      <c r="V12" s="167"/>
      <c r="AA12" s="260"/>
      <c r="AB12" s="260"/>
    </row>
    <row r="13" spans="1:28" s="111" customFormat="1" ht="42">
      <c r="A13" s="171" t="s">
        <v>398</v>
      </c>
      <c r="B13" s="166">
        <v>260</v>
      </c>
      <c r="C13" s="167">
        <v>9</v>
      </c>
      <c r="D13" s="167">
        <v>11</v>
      </c>
      <c r="E13" s="167">
        <f>C13+D13</f>
        <v>20</v>
      </c>
      <c r="F13" s="168">
        <v>0</v>
      </c>
      <c r="G13" s="168">
        <v>0</v>
      </c>
      <c r="H13" s="168">
        <v>8</v>
      </c>
      <c r="I13" s="168">
        <v>7</v>
      </c>
      <c r="J13" s="168">
        <v>7</v>
      </c>
      <c r="K13" s="168">
        <v>3</v>
      </c>
      <c r="L13" s="168">
        <v>6</v>
      </c>
      <c r="M13" s="168">
        <v>4</v>
      </c>
      <c r="N13" s="168">
        <f>C13+F13+H13+J13+L13</f>
        <v>30</v>
      </c>
      <c r="O13" s="168">
        <f>D13+G13+I13+K13+M13</f>
        <v>25</v>
      </c>
      <c r="P13" s="167">
        <f>N13+O13</f>
        <v>55</v>
      </c>
      <c r="Q13" s="172">
        <f>P13*100/B13</f>
        <v>21.153846153846153</v>
      </c>
      <c r="R13" s="85">
        <v>208500</v>
      </c>
      <c r="S13" s="167">
        <v>0</v>
      </c>
      <c r="T13" s="167">
        <v>29000</v>
      </c>
      <c r="U13" s="167">
        <v>29000</v>
      </c>
      <c r="V13" s="261">
        <f>U13*100/R13</f>
        <v>13.908872901678658</v>
      </c>
      <c r="AA13" s="260"/>
      <c r="AB13" s="260"/>
    </row>
    <row r="14" spans="1:28" s="111" customFormat="1" ht="21">
      <c r="A14" s="165" t="s">
        <v>34</v>
      </c>
      <c r="B14" s="166" t="s">
        <v>125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>
        <f aca="true" t="shared" si="0" ref="N14:O72">F14+H14+J14+L14</f>
        <v>0</v>
      </c>
      <c r="O14" s="167">
        <f t="shared" si="0"/>
        <v>0</v>
      </c>
      <c r="P14" s="167">
        <f aca="true" t="shared" si="1" ref="P14:P77">N14+O14</f>
        <v>0</v>
      </c>
      <c r="Q14" s="172" t="s">
        <v>126</v>
      </c>
      <c r="R14" s="85">
        <v>60375</v>
      </c>
      <c r="S14" s="167"/>
      <c r="T14" s="167"/>
      <c r="U14" s="167"/>
      <c r="V14" s="167"/>
      <c r="AA14" s="260"/>
      <c r="AB14" s="260"/>
    </row>
    <row r="15" spans="1:28" s="111" customFormat="1" ht="21">
      <c r="A15" s="171" t="s">
        <v>399</v>
      </c>
      <c r="B15" s="166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>
        <f t="shared" si="0"/>
        <v>0</v>
      </c>
      <c r="O15" s="167">
        <f t="shared" si="0"/>
        <v>0</v>
      </c>
      <c r="P15" s="167">
        <f t="shared" si="1"/>
        <v>0</v>
      </c>
      <c r="Q15" s="172" t="s">
        <v>126</v>
      </c>
      <c r="R15" s="85"/>
      <c r="S15" s="167"/>
      <c r="T15" s="167"/>
      <c r="U15" s="167"/>
      <c r="V15" s="167"/>
      <c r="AA15" s="260"/>
      <c r="AB15" s="260"/>
    </row>
    <row r="16" spans="1:22" ht="42">
      <c r="A16" s="193" t="s">
        <v>400</v>
      </c>
      <c r="B16" s="191">
        <v>528</v>
      </c>
      <c r="C16" s="177"/>
      <c r="D16" s="177"/>
      <c r="E16" s="177"/>
      <c r="F16" s="168">
        <v>0</v>
      </c>
      <c r="G16" s="168">
        <v>0</v>
      </c>
      <c r="H16" s="168">
        <v>93</v>
      </c>
      <c r="I16" s="168">
        <v>107</v>
      </c>
      <c r="J16" s="168">
        <v>0</v>
      </c>
      <c r="K16" s="168">
        <v>0</v>
      </c>
      <c r="L16" s="168">
        <v>0</v>
      </c>
      <c r="M16" s="168">
        <v>0</v>
      </c>
      <c r="N16" s="167">
        <f t="shared" si="0"/>
        <v>93</v>
      </c>
      <c r="O16" s="167">
        <f t="shared" si="0"/>
        <v>107</v>
      </c>
      <c r="P16" s="167">
        <f t="shared" si="1"/>
        <v>200</v>
      </c>
      <c r="Q16" s="172" t="s">
        <v>126</v>
      </c>
      <c r="R16" s="262"/>
      <c r="S16" s="177"/>
      <c r="T16" s="177"/>
      <c r="U16" s="177"/>
      <c r="V16" s="177"/>
    </row>
    <row r="17" spans="1:28" s="111" customFormat="1" ht="21">
      <c r="A17" s="165" t="s">
        <v>37</v>
      </c>
      <c r="B17" s="166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>
        <f t="shared" si="0"/>
        <v>0</v>
      </c>
      <c r="O17" s="167">
        <f t="shared" si="0"/>
        <v>0</v>
      </c>
      <c r="P17" s="167">
        <f t="shared" si="1"/>
        <v>0</v>
      </c>
      <c r="Q17" s="172" t="s">
        <v>126</v>
      </c>
      <c r="R17" s="85">
        <v>219000</v>
      </c>
      <c r="S17" s="167"/>
      <c r="T17" s="167"/>
      <c r="U17" s="167"/>
      <c r="V17" s="167"/>
      <c r="AA17" s="260"/>
      <c r="AB17" s="260"/>
    </row>
    <row r="18" spans="1:28" s="111" customFormat="1" ht="22.5" customHeight="1">
      <c r="A18" s="263" t="s">
        <v>401</v>
      </c>
      <c r="B18" s="166">
        <v>960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>
        <f t="shared" si="0"/>
        <v>0</v>
      </c>
      <c r="O18" s="167">
        <f t="shared" si="0"/>
        <v>0</v>
      </c>
      <c r="P18" s="167">
        <f t="shared" si="1"/>
        <v>0</v>
      </c>
      <c r="Q18" s="172" t="s">
        <v>126</v>
      </c>
      <c r="R18" s="85" t="s">
        <v>126</v>
      </c>
      <c r="S18" s="167"/>
      <c r="T18" s="167"/>
      <c r="U18" s="167"/>
      <c r="V18" s="167"/>
      <c r="AA18" s="260"/>
      <c r="AB18" s="260"/>
    </row>
    <row r="19" spans="1:28" s="111" customFormat="1" ht="21">
      <c r="A19" s="165" t="s">
        <v>39</v>
      </c>
      <c r="B19" s="166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>
        <f t="shared" si="0"/>
        <v>0</v>
      </c>
      <c r="O19" s="167">
        <f t="shared" si="0"/>
        <v>0</v>
      </c>
      <c r="P19" s="167">
        <f t="shared" si="1"/>
        <v>0</v>
      </c>
      <c r="Q19" s="172" t="s">
        <v>126</v>
      </c>
      <c r="R19" s="85"/>
      <c r="S19" s="167"/>
      <c r="T19" s="167"/>
      <c r="U19" s="167"/>
      <c r="V19" s="167"/>
      <c r="AA19" s="260"/>
      <c r="AB19" s="260"/>
    </row>
    <row r="20" spans="1:28" s="264" customFormat="1" ht="42">
      <c r="A20" s="171" t="s">
        <v>402</v>
      </c>
      <c r="B20" s="173">
        <v>1600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67">
        <f t="shared" si="0"/>
        <v>0</v>
      </c>
      <c r="O20" s="167">
        <f t="shared" si="0"/>
        <v>0</v>
      </c>
      <c r="P20" s="167">
        <f t="shared" si="1"/>
        <v>0</v>
      </c>
      <c r="Q20" s="172" t="s">
        <v>126</v>
      </c>
      <c r="R20" s="173">
        <v>99200</v>
      </c>
      <c r="S20" s="171"/>
      <c r="T20" s="171"/>
      <c r="U20" s="171"/>
      <c r="V20" s="171"/>
      <c r="AA20" s="265"/>
      <c r="AB20" s="265"/>
    </row>
    <row r="21" spans="1:28" s="264" customFormat="1" ht="42">
      <c r="A21" s="171" t="s">
        <v>403</v>
      </c>
      <c r="B21" s="174">
        <v>27</v>
      </c>
      <c r="C21" s="171"/>
      <c r="D21" s="171"/>
      <c r="E21" s="171"/>
      <c r="F21" s="168"/>
      <c r="G21" s="168"/>
      <c r="H21" s="168"/>
      <c r="I21" s="168"/>
      <c r="J21" s="168"/>
      <c r="K21" s="168"/>
      <c r="L21" s="168"/>
      <c r="M21" s="168"/>
      <c r="N21" s="167"/>
      <c r="O21" s="167"/>
      <c r="P21" s="167"/>
      <c r="Q21" s="172"/>
      <c r="R21" s="173">
        <v>3200</v>
      </c>
      <c r="S21" s="171"/>
      <c r="T21" s="171"/>
      <c r="U21" s="171"/>
      <c r="V21" s="171"/>
      <c r="AA21" s="265"/>
      <c r="AB21" s="265"/>
    </row>
    <row r="22" spans="1:28" s="264" customFormat="1" ht="21">
      <c r="A22" s="171"/>
      <c r="B22" s="174"/>
      <c r="C22" s="171"/>
      <c r="D22" s="171"/>
      <c r="E22" s="171"/>
      <c r="F22" s="168"/>
      <c r="G22" s="168"/>
      <c r="H22" s="168"/>
      <c r="I22" s="168"/>
      <c r="J22" s="168"/>
      <c r="K22" s="168"/>
      <c r="L22" s="168"/>
      <c r="M22" s="168"/>
      <c r="N22" s="167"/>
      <c r="O22" s="167"/>
      <c r="P22" s="167"/>
      <c r="Q22" s="172"/>
      <c r="R22" s="173"/>
      <c r="S22" s="171"/>
      <c r="T22" s="171"/>
      <c r="U22" s="171"/>
      <c r="V22" s="171"/>
      <c r="AA22" s="265"/>
      <c r="AB22" s="265"/>
    </row>
    <row r="23" spans="1:28" s="264" customFormat="1" ht="21">
      <c r="A23" s="171"/>
      <c r="B23" s="174"/>
      <c r="C23" s="171"/>
      <c r="D23" s="171"/>
      <c r="E23" s="171"/>
      <c r="F23" s="168"/>
      <c r="G23" s="168"/>
      <c r="H23" s="168"/>
      <c r="I23" s="168"/>
      <c r="J23" s="168"/>
      <c r="K23" s="168"/>
      <c r="L23" s="168"/>
      <c r="M23" s="168"/>
      <c r="N23" s="167"/>
      <c r="O23" s="167"/>
      <c r="P23" s="167"/>
      <c r="Q23" s="172"/>
      <c r="R23" s="173"/>
      <c r="S23" s="171"/>
      <c r="T23" s="171"/>
      <c r="U23" s="171"/>
      <c r="V23" s="171"/>
      <c r="AA23" s="265"/>
      <c r="AB23" s="265"/>
    </row>
    <row r="24" spans="1:28" s="94" customFormat="1" ht="132.75" customHeight="1">
      <c r="A24" s="361" t="s">
        <v>3</v>
      </c>
      <c r="B24" s="363" t="s">
        <v>4</v>
      </c>
      <c r="C24" s="366" t="s">
        <v>5</v>
      </c>
      <c r="D24" s="367"/>
      <c r="E24" s="363" t="s">
        <v>86</v>
      </c>
      <c r="F24" s="366" t="s">
        <v>392</v>
      </c>
      <c r="G24" s="370"/>
      <c r="H24" s="370"/>
      <c r="I24" s="370"/>
      <c r="J24" s="370"/>
      <c r="K24" s="370"/>
      <c r="L24" s="370"/>
      <c r="M24" s="367"/>
      <c r="N24" s="366" t="s">
        <v>7</v>
      </c>
      <c r="O24" s="367"/>
      <c r="P24" s="363" t="s">
        <v>393</v>
      </c>
      <c r="Q24" s="363" t="s">
        <v>8</v>
      </c>
      <c r="R24" s="397" t="s">
        <v>9</v>
      </c>
      <c r="S24" s="363" t="s">
        <v>10</v>
      </c>
      <c r="T24" s="363" t="s">
        <v>11</v>
      </c>
      <c r="U24" s="363" t="s">
        <v>12</v>
      </c>
      <c r="V24" s="363" t="s">
        <v>13</v>
      </c>
      <c r="W24" s="93"/>
      <c r="X24" s="93"/>
      <c r="AA24" s="256"/>
      <c r="AB24" s="256"/>
    </row>
    <row r="25" spans="1:28" s="94" customFormat="1" ht="28.5" customHeight="1">
      <c r="A25" s="362"/>
      <c r="B25" s="364"/>
      <c r="C25" s="368"/>
      <c r="D25" s="369"/>
      <c r="E25" s="365"/>
      <c r="F25" s="371" t="s">
        <v>14</v>
      </c>
      <c r="G25" s="371"/>
      <c r="H25" s="371" t="s">
        <v>15</v>
      </c>
      <c r="I25" s="371"/>
      <c r="J25" s="371" t="s">
        <v>16</v>
      </c>
      <c r="K25" s="371"/>
      <c r="L25" s="371" t="s">
        <v>17</v>
      </c>
      <c r="M25" s="371"/>
      <c r="N25" s="368"/>
      <c r="O25" s="369"/>
      <c r="P25" s="365"/>
      <c r="Q25" s="364"/>
      <c r="R25" s="398"/>
      <c r="S25" s="364"/>
      <c r="T25" s="364"/>
      <c r="U25" s="364"/>
      <c r="V25" s="364"/>
      <c r="W25" s="93"/>
      <c r="X25" s="93"/>
      <c r="AA25" s="256"/>
      <c r="AB25" s="256"/>
    </row>
    <row r="26" spans="1:28" s="94" customFormat="1" ht="24" customHeight="1">
      <c r="A26" s="362"/>
      <c r="B26" s="365"/>
      <c r="C26" s="159" t="s">
        <v>18</v>
      </c>
      <c r="D26" s="159" t="s">
        <v>19</v>
      </c>
      <c r="E26" s="160" t="s">
        <v>20</v>
      </c>
      <c r="F26" s="159" t="s">
        <v>18</v>
      </c>
      <c r="G26" s="159" t="s">
        <v>19</v>
      </c>
      <c r="H26" s="159" t="s">
        <v>18</v>
      </c>
      <c r="I26" s="159" t="s">
        <v>19</v>
      </c>
      <c r="J26" s="159" t="s">
        <v>18</v>
      </c>
      <c r="K26" s="159" t="s">
        <v>19</v>
      </c>
      <c r="L26" s="159" t="s">
        <v>18</v>
      </c>
      <c r="M26" s="159" t="s">
        <v>19</v>
      </c>
      <c r="N26" s="159" t="s">
        <v>18</v>
      </c>
      <c r="O26" s="159" t="s">
        <v>19</v>
      </c>
      <c r="P26" s="160" t="s">
        <v>20</v>
      </c>
      <c r="Q26" s="365"/>
      <c r="R26" s="399"/>
      <c r="S26" s="365"/>
      <c r="T26" s="365"/>
      <c r="U26" s="365"/>
      <c r="V26" s="365"/>
      <c r="AA26" s="256"/>
      <c r="AB26" s="256"/>
    </row>
    <row r="27" spans="1:28" s="111" customFormat="1" ht="21">
      <c r="A27" s="165" t="s">
        <v>41</v>
      </c>
      <c r="B27" s="166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>
        <f t="shared" si="0"/>
        <v>0</v>
      </c>
      <c r="O27" s="167">
        <f t="shared" si="0"/>
        <v>0</v>
      </c>
      <c r="P27" s="167">
        <f t="shared" si="1"/>
        <v>0</v>
      </c>
      <c r="Q27" s="172" t="s">
        <v>126</v>
      </c>
      <c r="R27" s="85"/>
      <c r="S27" s="167"/>
      <c r="T27" s="167"/>
      <c r="U27" s="167"/>
      <c r="V27" s="167"/>
      <c r="AA27" s="260"/>
      <c r="AB27" s="260"/>
    </row>
    <row r="28" spans="1:28" s="111" customFormat="1" ht="42">
      <c r="A28" s="171" t="s">
        <v>404</v>
      </c>
      <c r="B28" s="166">
        <v>50</v>
      </c>
      <c r="C28" s="167"/>
      <c r="D28" s="167"/>
      <c r="E28" s="167"/>
      <c r="F28" s="168">
        <v>0</v>
      </c>
      <c r="G28" s="168">
        <v>0</v>
      </c>
      <c r="H28" s="168">
        <v>0</v>
      </c>
      <c r="I28" s="168">
        <v>0</v>
      </c>
      <c r="J28" s="168">
        <v>0</v>
      </c>
      <c r="K28" s="168">
        <v>0</v>
      </c>
      <c r="L28" s="168">
        <v>0</v>
      </c>
      <c r="M28" s="168">
        <v>0</v>
      </c>
      <c r="N28" s="167">
        <f t="shared" si="0"/>
        <v>0</v>
      </c>
      <c r="O28" s="167">
        <f t="shared" si="0"/>
        <v>0</v>
      </c>
      <c r="P28" s="167">
        <f t="shared" si="1"/>
        <v>0</v>
      </c>
      <c r="Q28" s="172" t="s">
        <v>126</v>
      </c>
      <c r="R28" s="85"/>
      <c r="S28" s="167"/>
      <c r="T28" s="167"/>
      <c r="U28" s="167"/>
      <c r="V28" s="167"/>
      <c r="AA28" s="260"/>
      <c r="AB28" s="260"/>
    </row>
    <row r="29" spans="1:28" s="111" customFormat="1" ht="21">
      <c r="A29" s="165" t="s">
        <v>42</v>
      </c>
      <c r="B29" s="166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>
        <f t="shared" si="0"/>
        <v>0</v>
      </c>
      <c r="O29" s="167">
        <f t="shared" si="0"/>
        <v>0</v>
      </c>
      <c r="P29" s="167">
        <f t="shared" si="1"/>
        <v>0</v>
      </c>
      <c r="Q29" s="172" t="s">
        <v>126</v>
      </c>
      <c r="R29" s="85"/>
      <c r="S29" s="167"/>
      <c r="T29" s="167"/>
      <c r="U29" s="167"/>
      <c r="V29" s="167"/>
      <c r="AA29" s="260"/>
      <c r="AB29" s="260"/>
    </row>
    <row r="30" spans="1:22" ht="42">
      <c r="A30" s="266" t="s">
        <v>43</v>
      </c>
      <c r="B30" s="267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>
        <f t="shared" si="0"/>
        <v>0</v>
      </c>
      <c r="O30" s="268">
        <f t="shared" si="0"/>
        <v>0</v>
      </c>
      <c r="P30" s="268">
        <f t="shared" si="1"/>
        <v>0</v>
      </c>
      <c r="Q30" s="172" t="s">
        <v>126</v>
      </c>
      <c r="R30" s="269"/>
      <c r="S30" s="268"/>
      <c r="T30" s="268"/>
      <c r="U30" s="268"/>
      <c r="V30" s="268"/>
    </row>
    <row r="31" spans="1:28" s="111" customFormat="1" ht="21">
      <c r="A31" s="165" t="s">
        <v>44</v>
      </c>
      <c r="B31" s="166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>
        <f t="shared" si="0"/>
        <v>0</v>
      </c>
      <c r="O31" s="167">
        <f t="shared" si="0"/>
        <v>0</v>
      </c>
      <c r="P31" s="167">
        <f t="shared" si="1"/>
        <v>0</v>
      </c>
      <c r="Q31" s="172" t="s">
        <v>126</v>
      </c>
      <c r="R31" s="85"/>
      <c r="S31" s="167"/>
      <c r="T31" s="167"/>
      <c r="U31" s="167"/>
      <c r="V31" s="167"/>
      <c r="AA31" s="260"/>
      <c r="AB31" s="260"/>
    </row>
    <row r="32" spans="1:28" s="111" customFormat="1" ht="21">
      <c r="A32" s="165" t="s">
        <v>45</v>
      </c>
      <c r="B32" s="166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>
        <f t="shared" si="0"/>
        <v>0</v>
      </c>
      <c r="O32" s="167">
        <f t="shared" si="0"/>
        <v>0</v>
      </c>
      <c r="P32" s="167">
        <f t="shared" si="1"/>
        <v>0</v>
      </c>
      <c r="Q32" s="172" t="s">
        <v>126</v>
      </c>
      <c r="R32" s="85"/>
      <c r="S32" s="167"/>
      <c r="T32" s="167"/>
      <c r="U32" s="167"/>
      <c r="V32" s="167"/>
      <c r="AA32" s="260"/>
      <c r="AB32" s="260"/>
    </row>
    <row r="33" spans="1:28" s="111" customFormat="1" ht="21">
      <c r="A33" s="165" t="s">
        <v>46</v>
      </c>
      <c r="B33" s="166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>
        <f t="shared" si="0"/>
        <v>0</v>
      </c>
      <c r="O33" s="167">
        <f t="shared" si="0"/>
        <v>0</v>
      </c>
      <c r="P33" s="167">
        <f t="shared" si="1"/>
        <v>0</v>
      </c>
      <c r="Q33" s="172" t="s">
        <v>126</v>
      </c>
      <c r="R33" s="85"/>
      <c r="S33" s="167"/>
      <c r="T33" s="167"/>
      <c r="U33" s="167"/>
      <c r="V33" s="167"/>
      <c r="AA33" s="260"/>
      <c r="AB33" s="260"/>
    </row>
    <row r="34" spans="1:28" s="111" customFormat="1" ht="21">
      <c r="A34" s="165" t="s">
        <v>47</v>
      </c>
      <c r="B34" s="166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>
        <f t="shared" si="0"/>
        <v>0</v>
      </c>
      <c r="O34" s="167">
        <f t="shared" si="0"/>
        <v>0</v>
      </c>
      <c r="P34" s="167">
        <f t="shared" si="1"/>
        <v>0</v>
      </c>
      <c r="Q34" s="172" t="s">
        <v>126</v>
      </c>
      <c r="R34" s="85"/>
      <c r="S34" s="167"/>
      <c r="T34" s="167"/>
      <c r="U34" s="167"/>
      <c r="V34" s="167"/>
      <c r="AA34" s="260"/>
      <c r="AB34" s="260"/>
    </row>
    <row r="35" spans="1:22" ht="42">
      <c r="A35" s="175" t="s">
        <v>48</v>
      </c>
      <c r="B35" s="21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270">
        <f t="shared" si="0"/>
        <v>0</v>
      </c>
      <c r="O35" s="270">
        <f t="shared" si="0"/>
        <v>0</v>
      </c>
      <c r="P35" s="270">
        <f t="shared" si="1"/>
        <v>0</v>
      </c>
      <c r="Q35" s="271" t="s">
        <v>126</v>
      </c>
      <c r="R35" s="272"/>
      <c r="S35" s="270"/>
      <c r="T35" s="270"/>
      <c r="U35" s="270"/>
      <c r="V35" s="270"/>
    </row>
    <row r="36" spans="1:28" s="111" customFormat="1" ht="42">
      <c r="A36" s="174" t="s">
        <v>49</v>
      </c>
      <c r="B36" s="166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>
        <f t="shared" si="0"/>
        <v>0</v>
      </c>
      <c r="O36" s="167">
        <f t="shared" si="0"/>
        <v>0</v>
      </c>
      <c r="P36" s="167">
        <f t="shared" si="1"/>
        <v>0</v>
      </c>
      <c r="Q36" s="172" t="s">
        <v>126</v>
      </c>
      <c r="R36" s="85"/>
      <c r="S36" s="167"/>
      <c r="T36" s="167"/>
      <c r="U36" s="167"/>
      <c r="V36" s="167"/>
      <c r="AA36" s="260"/>
      <c r="AB36" s="260"/>
    </row>
    <row r="37" spans="1:28" s="111" customFormat="1" ht="21">
      <c r="A37" s="165" t="s">
        <v>50</v>
      </c>
      <c r="B37" s="166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>
        <f t="shared" si="0"/>
        <v>0</v>
      </c>
      <c r="O37" s="167">
        <f t="shared" si="0"/>
        <v>0</v>
      </c>
      <c r="P37" s="167">
        <f t="shared" si="1"/>
        <v>0</v>
      </c>
      <c r="Q37" s="172" t="s">
        <v>126</v>
      </c>
      <c r="R37" s="85"/>
      <c r="S37" s="167"/>
      <c r="T37" s="167"/>
      <c r="U37" s="167"/>
      <c r="V37" s="167"/>
      <c r="AA37" s="260"/>
      <c r="AB37" s="260"/>
    </row>
    <row r="38" spans="1:28" s="111" customFormat="1" ht="21">
      <c r="A38" s="165" t="s">
        <v>51</v>
      </c>
      <c r="B38" s="273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>
        <f t="shared" si="0"/>
        <v>0</v>
      </c>
      <c r="O38" s="167">
        <f t="shared" si="0"/>
        <v>0</v>
      </c>
      <c r="P38" s="167">
        <f t="shared" si="1"/>
        <v>0</v>
      </c>
      <c r="Q38" s="172" t="s">
        <v>126</v>
      </c>
      <c r="R38" s="85"/>
      <c r="S38" s="167"/>
      <c r="T38" s="167"/>
      <c r="U38" s="167"/>
      <c r="V38" s="167"/>
      <c r="AA38" s="260"/>
      <c r="AB38" s="260"/>
    </row>
    <row r="39" spans="1:28" s="111" customFormat="1" ht="21">
      <c r="A39" s="165" t="s">
        <v>52</v>
      </c>
      <c r="B39" s="16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>
        <f t="shared" si="0"/>
        <v>0</v>
      </c>
      <c r="O39" s="167">
        <f t="shared" si="0"/>
        <v>0</v>
      </c>
      <c r="P39" s="167">
        <f t="shared" si="1"/>
        <v>0</v>
      </c>
      <c r="Q39" s="172" t="s">
        <v>126</v>
      </c>
      <c r="R39" s="85"/>
      <c r="S39" s="167"/>
      <c r="T39" s="167"/>
      <c r="U39" s="167"/>
      <c r="V39" s="167"/>
      <c r="AA39" s="260"/>
      <c r="AB39" s="260"/>
    </row>
    <row r="40" spans="1:28" s="111" customFormat="1" ht="21">
      <c r="A40" s="174" t="s">
        <v>53</v>
      </c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>
        <f t="shared" si="0"/>
        <v>0</v>
      </c>
      <c r="O40" s="167">
        <f t="shared" si="0"/>
        <v>0</v>
      </c>
      <c r="P40" s="167">
        <f t="shared" si="1"/>
        <v>0</v>
      </c>
      <c r="Q40" s="172" t="s">
        <v>126</v>
      </c>
      <c r="R40" s="85"/>
      <c r="S40" s="167"/>
      <c r="T40" s="167"/>
      <c r="U40" s="167"/>
      <c r="V40" s="167"/>
      <c r="AA40" s="260"/>
      <c r="AB40" s="260"/>
    </row>
    <row r="41" spans="1:28" s="94" customFormat="1" ht="132.75" customHeight="1">
      <c r="A41" s="361" t="s">
        <v>3</v>
      </c>
      <c r="B41" s="363" t="s">
        <v>4</v>
      </c>
      <c r="C41" s="366" t="s">
        <v>5</v>
      </c>
      <c r="D41" s="367"/>
      <c r="E41" s="363" t="s">
        <v>86</v>
      </c>
      <c r="F41" s="366" t="s">
        <v>392</v>
      </c>
      <c r="G41" s="370"/>
      <c r="H41" s="370"/>
      <c r="I41" s="370"/>
      <c r="J41" s="370"/>
      <c r="K41" s="370"/>
      <c r="L41" s="370"/>
      <c r="M41" s="367"/>
      <c r="N41" s="366" t="s">
        <v>7</v>
      </c>
      <c r="O41" s="367"/>
      <c r="P41" s="363" t="s">
        <v>393</v>
      </c>
      <c r="Q41" s="363" t="s">
        <v>8</v>
      </c>
      <c r="R41" s="397" t="s">
        <v>9</v>
      </c>
      <c r="S41" s="363" t="s">
        <v>10</v>
      </c>
      <c r="T41" s="363" t="s">
        <v>11</v>
      </c>
      <c r="U41" s="363" t="s">
        <v>12</v>
      </c>
      <c r="V41" s="363" t="s">
        <v>13</v>
      </c>
      <c r="W41" s="93"/>
      <c r="X41" s="93"/>
      <c r="AA41" s="256"/>
      <c r="AB41" s="256"/>
    </row>
    <row r="42" spans="1:28" s="94" customFormat="1" ht="28.5" customHeight="1">
      <c r="A42" s="362"/>
      <c r="B42" s="364"/>
      <c r="C42" s="368"/>
      <c r="D42" s="369"/>
      <c r="E42" s="365"/>
      <c r="F42" s="371" t="s">
        <v>14</v>
      </c>
      <c r="G42" s="371"/>
      <c r="H42" s="371" t="s">
        <v>15</v>
      </c>
      <c r="I42" s="371"/>
      <c r="J42" s="371" t="s">
        <v>16</v>
      </c>
      <c r="K42" s="371"/>
      <c r="L42" s="371" t="s">
        <v>17</v>
      </c>
      <c r="M42" s="371"/>
      <c r="N42" s="368"/>
      <c r="O42" s="369"/>
      <c r="P42" s="365"/>
      <c r="Q42" s="364"/>
      <c r="R42" s="398"/>
      <c r="S42" s="364"/>
      <c r="T42" s="364"/>
      <c r="U42" s="364"/>
      <c r="V42" s="364"/>
      <c r="W42" s="93"/>
      <c r="X42" s="93"/>
      <c r="AA42" s="256"/>
      <c r="AB42" s="256"/>
    </row>
    <row r="43" spans="1:28" s="94" customFormat="1" ht="24" customHeight="1">
      <c r="A43" s="362"/>
      <c r="B43" s="365"/>
      <c r="C43" s="159" t="s">
        <v>18</v>
      </c>
      <c r="D43" s="159" t="s">
        <v>19</v>
      </c>
      <c r="E43" s="160" t="s">
        <v>20</v>
      </c>
      <c r="F43" s="159" t="s">
        <v>18</v>
      </c>
      <c r="G43" s="159" t="s">
        <v>19</v>
      </c>
      <c r="H43" s="159" t="s">
        <v>18</v>
      </c>
      <c r="I43" s="159" t="s">
        <v>19</v>
      </c>
      <c r="J43" s="159" t="s">
        <v>18</v>
      </c>
      <c r="K43" s="159" t="s">
        <v>19</v>
      </c>
      <c r="L43" s="159" t="s">
        <v>18</v>
      </c>
      <c r="M43" s="159" t="s">
        <v>19</v>
      </c>
      <c r="N43" s="159" t="s">
        <v>18</v>
      </c>
      <c r="O43" s="159" t="s">
        <v>19</v>
      </c>
      <c r="P43" s="160" t="s">
        <v>20</v>
      </c>
      <c r="Q43" s="365"/>
      <c r="R43" s="399"/>
      <c r="S43" s="365"/>
      <c r="T43" s="365"/>
      <c r="U43" s="365"/>
      <c r="V43" s="365"/>
      <c r="AA43" s="256"/>
      <c r="AB43" s="256"/>
    </row>
    <row r="44" spans="1:22" ht="21">
      <c r="A44" s="274" t="s">
        <v>405</v>
      </c>
      <c r="B44" s="275">
        <f aca="true" t="shared" si="2" ref="B44:P44">B45+B64+B73</f>
        <v>98199</v>
      </c>
      <c r="C44" s="275">
        <f t="shared" si="2"/>
        <v>8531</v>
      </c>
      <c r="D44" s="275">
        <f t="shared" si="2"/>
        <v>10027</v>
      </c>
      <c r="E44" s="275">
        <f t="shared" si="2"/>
        <v>18558</v>
      </c>
      <c r="F44" s="275">
        <f t="shared" si="2"/>
        <v>1100</v>
      </c>
      <c r="G44" s="275">
        <f t="shared" si="2"/>
        <v>1143</v>
      </c>
      <c r="H44" s="275">
        <f t="shared" si="2"/>
        <v>1783</v>
      </c>
      <c r="I44" s="275">
        <f t="shared" si="2"/>
        <v>2406</v>
      </c>
      <c r="J44" s="275">
        <f t="shared" si="2"/>
        <v>1898</v>
      </c>
      <c r="K44" s="275">
        <f t="shared" si="2"/>
        <v>1339</v>
      </c>
      <c r="L44" s="275">
        <f t="shared" si="2"/>
        <v>643</v>
      </c>
      <c r="M44" s="275">
        <f t="shared" si="2"/>
        <v>486</v>
      </c>
      <c r="N44" s="275">
        <f t="shared" si="2"/>
        <v>10717</v>
      </c>
      <c r="O44" s="275">
        <f t="shared" si="2"/>
        <v>11518</v>
      </c>
      <c r="P44" s="275">
        <f t="shared" si="2"/>
        <v>22235</v>
      </c>
      <c r="Q44" s="276">
        <f aca="true" t="shared" si="3" ref="Q44:Q73">P44*100/B44</f>
        <v>22.64279676982454</v>
      </c>
      <c r="R44" s="269"/>
      <c r="S44" s="268"/>
      <c r="T44" s="268"/>
      <c r="U44" s="268"/>
      <c r="V44" s="268"/>
    </row>
    <row r="45" spans="1:28" ht="21">
      <c r="A45" s="274" t="s">
        <v>406</v>
      </c>
      <c r="B45" s="275">
        <f>SUM(B46:B59)</f>
        <v>50000</v>
      </c>
      <c r="C45" s="275">
        <f aca="true" t="shared" si="4" ref="C45:M45">SUM(C46:C59)</f>
        <v>6755</v>
      </c>
      <c r="D45" s="275">
        <f t="shared" si="4"/>
        <v>8284</v>
      </c>
      <c r="E45" s="275">
        <f t="shared" si="4"/>
        <v>15039</v>
      </c>
      <c r="F45" s="275">
        <f t="shared" si="4"/>
        <v>553</v>
      </c>
      <c r="G45" s="275">
        <f t="shared" si="4"/>
        <v>532</v>
      </c>
      <c r="H45" s="275">
        <f t="shared" si="4"/>
        <v>716</v>
      </c>
      <c r="I45" s="275">
        <f t="shared" si="4"/>
        <v>1340</v>
      </c>
      <c r="J45" s="275">
        <f t="shared" si="4"/>
        <v>1503</v>
      </c>
      <c r="K45" s="275">
        <f t="shared" si="4"/>
        <v>1020</v>
      </c>
      <c r="L45" s="275">
        <f t="shared" si="4"/>
        <v>514</v>
      </c>
      <c r="M45" s="275">
        <f t="shared" si="4"/>
        <v>387</v>
      </c>
      <c r="N45" s="275">
        <f>N46+N65+N74</f>
        <v>6803</v>
      </c>
      <c r="O45" s="275">
        <f>O46+O65+O74</f>
        <v>7680</v>
      </c>
      <c r="P45" s="275">
        <f>P46+P65+P74</f>
        <v>14483</v>
      </c>
      <c r="Q45" s="276">
        <f t="shared" si="3"/>
        <v>28.966</v>
      </c>
      <c r="R45" s="269">
        <v>224980</v>
      </c>
      <c r="S45" s="268">
        <v>0</v>
      </c>
      <c r="T45" s="276">
        <v>75079.4</v>
      </c>
      <c r="U45" s="276">
        <v>75079.4</v>
      </c>
      <c r="V45" s="277">
        <f>U45*100/R45</f>
        <v>33.371588585652056</v>
      </c>
      <c r="AA45" s="255">
        <v>7300</v>
      </c>
      <c r="AB45" s="255">
        <v>1656</v>
      </c>
    </row>
    <row r="46" spans="1:28" s="111" customFormat="1" ht="21">
      <c r="A46" s="166" t="s">
        <v>55</v>
      </c>
      <c r="B46" s="85">
        <v>30000</v>
      </c>
      <c r="C46" s="167">
        <f>2476+1992</f>
        <v>4468</v>
      </c>
      <c r="D46" s="167">
        <f>3203+2097</f>
        <v>5300</v>
      </c>
      <c r="E46" s="167">
        <f>C46+D46</f>
        <v>9768</v>
      </c>
      <c r="F46" s="167">
        <v>119</v>
      </c>
      <c r="G46" s="167">
        <v>108</v>
      </c>
      <c r="H46" s="167">
        <v>447</v>
      </c>
      <c r="I46" s="167">
        <v>1088</v>
      </c>
      <c r="J46" s="167">
        <v>1291</v>
      </c>
      <c r="K46" s="167">
        <v>793</v>
      </c>
      <c r="L46" s="167">
        <v>399</v>
      </c>
      <c r="M46" s="167">
        <v>314</v>
      </c>
      <c r="N46" s="167">
        <f>F46+H46+J46+L46+C46</f>
        <v>6724</v>
      </c>
      <c r="O46" s="167">
        <f>G46+I46+K46+M46+D46</f>
        <v>7603</v>
      </c>
      <c r="P46" s="167">
        <f t="shared" si="1"/>
        <v>14327</v>
      </c>
      <c r="Q46" s="172">
        <f t="shared" si="3"/>
        <v>47.75666666666667</v>
      </c>
      <c r="R46" s="85"/>
      <c r="S46" s="167"/>
      <c r="T46" s="167"/>
      <c r="U46" s="167"/>
      <c r="V46" s="167"/>
      <c r="AA46" s="260">
        <v>12000</v>
      </c>
      <c r="AB46" s="260"/>
    </row>
    <row r="47" spans="1:28" s="111" customFormat="1" ht="21">
      <c r="A47" s="166" t="s">
        <v>56</v>
      </c>
      <c r="B47" s="85">
        <v>700</v>
      </c>
      <c r="C47" s="167">
        <f>5+7+4</f>
        <v>16</v>
      </c>
      <c r="D47" s="167">
        <f>18+17+18</f>
        <v>53</v>
      </c>
      <c r="E47" s="167">
        <f aca="true" t="shared" si="5" ref="E47:E105">C47+D47</f>
        <v>69</v>
      </c>
      <c r="F47" s="168">
        <v>1</v>
      </c>
      <c r="G47" s="168">
        <v>2</v>
      </c>
      <c r="H47" s="168">
        <v>3</v>
      </c>
      <c r="I47" s="168">
        <v>10</v>
      </c>
      <c r="J47" s="168">
        <v>3</v>
      </c>
      <c r="K47" s="168">
        <v>5</v>
      </c>
      <c r="L47" s="168">
        <v>0</v>
      </c>
      <c r="M47" s="168">
        <v>0</v>
      </c>
      <c r="N47" s="168">
        <f>F47+H47+J47+L47+C47</f>
        <v>23</v>
      </c>
      <c r="O47" s="168">
        <f>G47+I47+K47+M47+D47</f>
        <v>70</v>
      </c>
      <c r="P47" s="167">
        <f t="shared" si="1"/>
        <v>93</v>
      </c>
      <c r="Q47" s="172">
        <f t="shared" si="3"/>
        <v>13.285714285714286</v>
      </c>
      <c r="R47" s="85"/>
      <c r="S47" s="167"/>
      <c r="T47" s="167"/>
      <c r="U47" s="167"/>
      <c r="V47" s="167"/>
      <c r="AA47" s="260">
        <v>5000</v>
      </c>
      <c r="AB47" s="260"/>
    </row>
    <row r="48" spans="1:28" s="111" customFormat="1" ht="21">
      <c r="A48" s="166" t="s">
        <v>57</v>
      </c>
      <c r="B48" s="166"/>
      <c r="C48" s="167">
        <v>0</v>
      </c>
      <c r="D48" s="167">
        <v>0</v>
      </c>
      <c r="E48" s="167">
        <f t="shared" si="5"/>
        <v>0</v>
      </c>
      <c r="F48" s="168">
        <v>0</v>
      </c>
      <c r="G48" s="168">
        <v>0</v>
      </c>
      <c r="H48" s="168">
        <v>0</v>
      </c>
      <c r="I48" s="168">
        <v>0</v>
      </c>
      <c r="J48" s="168">
        <v>0</v>
      </c>
      <c r="K48" s="168">
        <v>0</v>
      </c>
      <c r="L48" s="168">
        <v>0</v>
      </c>
      <c r="M48" s="168">
        <v>0</v>
      </c>
      <c r="N48" s="167">
        <v>0</v>
      </c>
      <c r="O48" s="167">
        <v>0</v>
      </c>
      <c r="P48" s="167">
        <v>0</v>
      </c>
      <c r="Q48" s="172">
        <v>0</v>
      </c>
      <c r="R48" s="85"/>
      <c r="S48" s="167"/>
      <c r="T48" s="167"/>
      <c r="U48" s="167"/>
      <c r="V48" s="167"/>
      <c r="AA48" s="260">
        <v>12000</v>
      </c>
      <c r="AB48" s="260">
        <v>10808.69</v>
      </c>
    </row>
    <row r="49" spans="1:28" s="111" customFormat="1" ht="21">
      <c r="A49" s="167" t="s">
        <v>407</v>
      </c>
      <c r="B49" s="166">
        <v>300</v>
      </c>
      <c r="C49" s="167">
        <v>195</v>
      </c>
      <c r="D49" s="167">
        <v>161</v>
      </c>
      <c r="E49" s="167">
        <f t="shared" si="5"/>
        <v>356</v>
      </c>
      <c r="F49" s="168">
        <v>60</v>
      </c>
      <c r="G49" s="168">
        <v>44</v>
      </c>
      <c r="H49" s="168">
        <v>88</v>
      </c>
      <c r="I49" s="168">
        <v>86</v>
      </c>
      <c r="J49" s="168">
        <v>28</v>
      </c>
      <c r="K49" s="168">
        <v>18</v>
      </c>
      <c r="L49" s="168">
        <v>19</v>
      </c>
      <c r="M49" s="168">
        <v>13</v>
      </c>
      <c r="N49" s="167">
        <f t="shared" si="0"/>
        <v>195</v>
      </c>
      <c r="O49" s="167">
        <f t="shared" si="0"/>
        <v>161</v>
      </c>
      <c r="P49" s="167">
        <f t="shared" si="1"/>
        <v>356</v>
      </c>
      <c r="Q49" s="172">
        <f t="shared" si="3"/>
        <v>118.66666666666667</v>
      </c>
      <c r="R49" s="85"/>
      <c r="S49" s="167"/>
      <c r="T49" s="167"/>
      <c r="U49" s="167"/>
      <c r="V49" s="167"/>
      <c r="AA49" s="260">
        <v>11000</v>
      </c>
      <c r="AB49" s="260">
        <v>1353.71</v>
      </c>
    </row>
    <row r="50" spans="1:28" s="111" customFormat="1" ht="21">
      <c r="A50" s="167" t="s">
        <v>408</v>
      </c>
      <c r="B50" s="166">
        <v>500</v>
      </c>
      <c r="C50" s="167">
        <v>0</v>
      </c>
      <c r="D50" s="167">
        <v>0</v>
      </c>
      <c r="E50" s="167">
        <f t="shared" si="5"/>
        <v>0</v>
      </c>
      <c r="F50" s="168">
        <v>257</v>
      </c>
      <c r="G50" s="168">
        <v>256</v>
      </c>
      <c r="H50" s="168">
        <v>18</v>
      </c>
      <c r="I50" s="168">
        <v>21</v>
      </c>
      <c r="J50" s="168">
        <v>40</v>
      </c>
      <c r="K50" s="168">
        <v>41</v>
      </c>
      <c r="L50" s="168">
        <v>0</v>
      </c>
      <c r="M50" s="168">
        <v>0</v>
      </c>
      <c r="N50" s="167">
        <f t="shared" si="0"/>
        <v>315</v>
      </c>
      <c r="O50" s="167">
        <f t="shared" si="0"/>
        <v>318</v>
      </c>
      <c r="P50" s="167">
        <f t="shared" si="1"/>
        <v>633</v>
      </c>
      <c r="Q50" s="172">
        <f t="shared" si="3"/>
        <v>126.6</v>
      </c>
      <c r="R50" s="85"/>
      <c r="S50" s="167"/>
      <c r="T50" s="167"/>
      <c r="U50" s="167"/>
      <c r="V50" s="167"/>
      <c r="AA50" s="260">
        <v>12000</v>
      </c>
      <c r="AB50" s="260">
        <v>2701</v>
      </c>
    </row>
    <row r="51" spans="1:28" s="111" customFormat="1" ht="42">
      <c r="A51" s="171" t="s">
        <v>409</v>
      </c>
      <c r="B51" s="166">
        <v>2000</v>
      </c>
      <c r="C51" s="167">
        <f>42+14+60</f>
        <v>116</v>
      </c>
      <c r="D51" s="167">
        <f>53+21+82</f>
        <v>156</v>
      </c>
      <c r="E51" s="167">
        <f t="shared" si="5"/>
        <v>272</v>
      </c>
      <c r="F51" s="168">
        <v>12</v>
      </c>
      <c r="G51" s="168">
        <v>23</v>
      </c>
      <c r="H51" s="168">
        <v>24</v>
      </c>
      <c r="I51" s="168">
        <v>21</v>
      </c>
      <c r="J51" s="168">
        <v>31</v>
      </c>
      <c r="K51" s="168">
        <v>35</v>
      </c>
      <c r="L51" s="168">
        <v>29</v>
      </c>
      <c r="M51" s="168">
        <v>12</v>
      </c>
      <c r="N51" s="168">
        <f aca="true" t="shared" si="6" ref="N51:O59">F51+H51+J51+L51+C51</f>
        <v>212</v>
      </c>
      <c r="O51" s="168">
        <f t="shared" si="6"/>
        <v>247</v>
      </c>
      <c r="P51" s="167">
        <f t="shared" si="1"/>
        <v>459</v>
      </c>
      <c r="Q51" s="172">
        <f t="shared" si="3"/>
        <v>22.95</v>
      </c>
      <c r="R51" s="85"/>
      <c r="S51" s="167"/>
      <c r="T51" s="167"/>
      <c r="U51" s="167"/>
      <c r="V51" s="167"/>
      <c r="AA51" s="260">
        <v>50000</v>
      </c>
      <c r="AB51" s="260">
        <v>20000</v>
      </c>
    </row>
    <row r="52" spans="1:28" s="111" customFormat="1" ht="21">
      <c r="A52" s="167" t="s">
        <v>410</v>
      </c>
      <c r="B52" s="166">
        <v>500</v>
      </c>
      <c r="C52" s="167">
        <f>33+36+35</f>
        <v>104</v>
      </c>
      <c r="D52" s="167">
        <f>33+45+46</f>
        <v>124</v>
      </c>
      <c r="E52" s="167">
        <f t="shared" si="5"/>
        <v>228</v>
      </c>
      <c r="F52" s="168">
        <v>11</v>
      </c>
      <c r="G52" s="168">
        <v>9</v>
      </c>
      <c r="H52" s="168">
        <v>12</v>
      </c>
      <c r="I52" s="168">
        <v>11</v>
      </c>
      <c r="J52" s="168">
        <v>9</v>
      </c>
      <c r="K52" s="168">
        <v>15</v>
      </c>
      <c r="L52" s="168">
        <v>4</v>
      </c>
      <c r="M52" s="168">
        <v>10</v>
      </c>
      <c r="N52" s="168">
        <f t="shared" si="6"/>
        <v>140</v>
      </c>
      <c r="O52" s="168">
        <f t="shared" si="6"/>
        <v>169</v>
      </c>
      <c r="P52" s="167">
        <f>N52+O52</f>
        <v>309</v>
      </c>
      <c r="Q52" s="172">
        <f t="shared" si="3"/>
        <v>61.8</v>
      </c>
      <c r="R52" s="85"/>
      <c r="S52" s="167"/>
      <c r="T52" s="167"/>
      <c r="U52" s="167"/>
      <c r="V52" s="167"/>
      <c r="AA52" s="260">
        <v>109680</v>
      </c>
      <c r="AB52" s="260">
        <v>36560</v>
      </c>
    </row>
    <row r="53" spans="1:28" s="111" customFormat="1" ht="21">
      <c r="A53" s="167" t="s">
        <v>411</v>
      </c>
      <c r="B53" s="85">
        <v>2000</v>
      </c>
      <c r="C53" s="167">
        <f>63+46+101</f>
        <v>210</v>
      </c>
      <c r="D53" s="167">
        <f>47+40+111</f>
        <v>198</v>
      </c>
      <c r="E53" s="167">
        <f t="shared" si="5"/>
        <v>408</v>
      </c>
      <c r="F53" s="168">
        <v>20</v>
      </c>
      <c r="G53" s="168">
        <v>24</v>
      </c>
      <c r="H53" s="168">
        <v>21</v>
      </c>
      <c r="I53" s="168">
        <v>18</v>
      </c>
      <c r="J53" s="168">
        <v>22</v>
      </c>
      <c r="K53" s="168">
        <v>25</v>
      </c>
      <c r="L53" s="168">
        <v>9</v>
      </c>
      <c r="M53" s="168">
        <v>4</v>
      </c>
      <c r="N53" s="168">
        <f t="shared" si="6"/>
        <v>282</v>
      </c>
      <c r="O53" s="168">
        <f t="shared" si="6"/>
        <v>269</v>
      </c>
      <c r="P53" s="167">
        <f>N53+O53</f>
        <v>551</v>
      </c>
      <c r="Q53" s="172">
        <f t="shared" si="3"/>
        <v>27.55</v>
      </c>
      <c r="R53" s="85"/>
      <c r="S53" s="167"/>
      <c r="T53" s="167"/>
      <c r="U53" s="167"/>
      <c r="V53" s="167"/>
      <c r="AA53" s="260">
        <v>6000</v>
      </c>
      <c r="AB53" s="260">
        <v>2000</v>
      </c>
    </row>
    <row r="54" spans="1:28" s="111" customFormat="1" ht="42">
      <c r="A54" s="171" t="s">
        <v>412</v>
      </c>
      <c r="B54" s="85">
        <v>1000</v>
      </c>
      <c r="C54" s="167">
        <f>156+151+103</f>
        <v>410</v>
      </c>
      <c r="D54" s="167">
        <f>204+158+613</f>
        <v>975</v>
      </c>
      <c r="E54" s="167">
        <f t="shared" si="5"/>
        <v>1385</v>
      </c>
      <c r="F54" s="168">
        <v>14</v>
      </c>
      <c r="G54" s="168">
        <v>12</v>
      </c>
      <c r="H54" s="168">
        <v>35</v>
      </c>
      <c r="I54" s="168">
        <v>30</v>
      </c>
      <c r="J54" s="168">
        <v>21</v>
      </c>
      <c r="K54" s="168">
        <v>33</v>
      </c>
      <c r="L54" s="168">
        <v>19</v>
      </c>
      <c r="M54" s="168">
        <v>18</v>
      </c>
      <c r="N54" s="168">
        <f t="shared" si="6"/>
        <v>499</v>
      </c>
      <c r="O54" s="168">
        <f t="shared" si="6"/>
        <v>1068</v>
      </c>
      <c r="P54" s="167">
        <f t="shared" si="1"/>
        <v>1567</v>
      </c>
      <c r="Q54" s="172">
        <f t="shared" si="3"/>
        <v>156.7</v>
      </c>
      <c r="R54" s="85"/>
      <c r="S54" s="167"/>
      <c r="T54" s="167"/>
      <c r="U54" s="167"/>
      <c r="V54" s="167"/>
      <c r="AA54" s="260">
        <f>SUM(AA45:AA53)</f>
        <v>224980</v>
      </c>
      <c r="AB54" s="260">
        <f>SUM(AB45:AB53)</f>
        <v>75079.4</v>
      </c>
    </row>
    <row r="55" spans="1:28" s="111" customFormat="1" ht="21">
      <c r="A55" s="167" t="s">
        <v>413</v>
      </c>
      <c r="B55" s="85">
        <v>3000</v>
      </c>
      <c r="C55" s="167">
        <f>163+125+133</f>
        <v>421</v>
      </c>
      <c r="D55" s="167">
        <f>143+179+124</f>
        <v>446</v>
      </c>
      <c r="E55" s="167">
        <f t="shared" si="5"/>
        <v>867</v>
      </c>
      <c r="F55" s="168">
        <v>40</v>
      </c>
      <c r="G55" s="168">
        <v>35</v>
      </c>
      <c r="H55" s="168">
        <v>39</v>
      </c>
      <c r="I55" s="168">
        <v>33</v>
      </c>
      <c r="J55" s="168">
        <v>31</v>
      </c>
      <c r="K55" s="168">
        <v>18</v>
      </c>
      <c r="L55" s="168">
        <v>9</v>
      </c>
      <c r="M55" s="168">
        <v>0</v>
      </c>
      <c r="N55" s="168">
        <f t="shared" si="6"/>
        <v>540</v>
      </c>
      <c r="O55" s="168">
        <f t="shared" si="6"/>
        <v>532</v>
      </c>
      <c r="P55" s="167">
        <f t="shared" si="1"/>
        <v>1072</v>
      </c>
      <c r="Q55" s="172">
        <f t="shared" si="3"/>
        <v>35.733333333333334</v>
      </c>
      <c r="R55" s="85"/>
      <c r="S55" s="167"/>
      <c r="T55" s="167"/>
      <c r="U55" s="167"/>
      <c r="V55" s="167"/>
      <c r="AA55" s="260"/>
      <c r="AB55" s="260"/>
    </row>
    <row r="56" spans="1:28" s="111" customFormat="1" ht="21">
      <c r="A56" s="167" t="s">
        <v>414</v>
      </c>
      <c r="B56" s="85">
        <v>3000</v>
      </c>
      <c r="C56" s="167">
        <f>54+39+42</f>
        <v>135</v>
      </c>
      <c r="D56" s="167">
        <f>57+50+42</f>
        <v>149</v>
      </c>
      <c r="E56" s="167">
        <f t="shared" si="5"/>
        <v>284</v>
      </c>
      <c r="F56" s="168">
        <v>11</v>
      </c>
      <c r="G56" s="168">
        <v>14</v>
      </c>
      <c r="H56" s="168">
        <v>18</v>
      </c>
      <c r="I56" s="168">
        <v>10</v>
      </c>
      <c r="J56" s="168">
        <v>12</v>
      </c>
      <c r="K56" s="168">
        <v>15</v>
      </c>
      <c r="L56" s="168">
        <v>7</v>
      </c>
      <c r="M56" s="168">
        <v>2</v>
      </c>
      <c r="N56" s="168">
        <f t="shared" si="6"/>
        <v>183</v>
      </c>
      <c r="O56" s="168">
        <f t="shared" si="6"/>
        <v>190</v>
      </c>
      <c r="P56" s="167">
        <f>N56+O56</f>
        <v>373</v>
      </c>
      <c r="Q56" s="172">
        <f t="shared" si="3"/>
        <v>12.433333333333334</v>
      </c>
      <c r="R56" s="85"/>
      <c r="S56" s="167"/>
      <c r="T56" s="167"/>
      <c r="U56" s="167"/>
      <c r="V56" s="167"/>
      <c r="AA56" s="260"/>
      <c r="AB56" s="260"/>
    </row>
    <row r="57" spans="1:28" s="111" customFormat="1" ht="21">
      <c r="A57" s="167" t="s">
        <v>415</v>
      </c>
      <c r="B57" s="85">
        <v>2000</v>
      </c>
      <c r="C57" s="167">
        <f>67+69+73</f>
        <v>209</v>
      </c>
      <c r="D57" s="167">
        <f>87+85+63</f>
        <v>235</v>
      </c>
      <c r="E57" s="167">
        <f t="shared" si="5"/>
        <v>444</v>
      </c>
      <c r="F57" s="168">
        <v>0</v>
      </c>
      <c r="G57" s="168">
        <v>0</v>
      </c>
      <c r="H57" s="168">
        <v>0</v>
      </c>
      <c r="I57" s="168">
        <v>0</v>
      </c>
      <c r="J57" s="168">
        <v>0</v>
      </c>
      <c r="K57" s="168">
        <v>0</v>
      </c>
      <c r="L57" s="168">
        <v>0</v>
      </c>
      <c r="M57" s="168">
        <v>0</v>
      </c>
      <c r="N57" s="168">
        <f t="shared" si="6"/>
        <v>209</v>
      </c>
      <c r="O57" s="168">
        <f t="shared" si="6"/>
        <v>235</v>
      </c>
      <c r="P57" s="167">
        <f t="shared" si="1"/>
        <v>444</v>
      </c>
      <c r="Q57" s="172">
        <f t="shared" si="3"/>
        <v>22.2</v>
      </c>
      <c r="R57" s="85"/>
      <c r="S57" s="167"/>
      <c r="T57" s="167"/>
      <c r="U57" s="167"/>
      <c r="V57" s="167"/>
      <c r="AA57" s="260"/>
      <c r="AB57" s="260"/>
    </row>
    <row r="58" spans="1:28" s="111" customFormat="1" ht="21">
      <c r="A58" s="167" t="s">
        <v>416</v>
      </c>
      <c r="B58" s="85">
        <v>1200</v>
      </c>
      <c r="C58" s="167">
        <f>48+150</f>
        <v>198</v>
      </c>
      <c r="D58" s="167">
        <f>65+173</f>
        <v>238</v>
      </c>
      <c r="E58" s="167">
        <f t="shared" si="5"/>
        <v>436</v>
      </c>
      <c r="F58" s="168">
        <v>0</v>
      </c>
      <c r="G58" s="168">
        <v>0</v>
      </c>
      <c r="H58" s="168">
        <v>0</v>
      </c>
      <c r="I58" s="168">
        <v>0</v>
      </c>
      <c r="J58" s="168">
        <v>0</v>
      </c>
      <c r="K58" s="168">
        <v>0</v>
      </c>
      <c r="L58" s="168">
        <v>0</v>
      </c>
      <c r="M58" s="168">
        <v>0</v>
      </c>
      <c r="N58" s="168">
        <f t="shared" si="6"/>
        <v>198</v>
      </c>
      <c r="O58" s="168">
        <f t="shared" si="6"/>
        <v>238</v>
      </c>
      <c r="P58" s="167">
        <f t="shared" si="1"/>
        <v>436</v>
      </c>
      <c r="Q58" s="172">
        <f t="shared" si="3"/>
        <v>36.333333333333336</v>
      </c>
      <c r="R58" s="85"/>
      <c r="S58" s="167"/>
      <c r="T58" s="167"/>
      <c r="U58" s="167"/>
      <c r="V58" s="167"/>
      <c r="AA58" s="260"/>
      <c r="AB58" s="260"/>
    </row>
    <row r="59" spans="1:28" s="111" customFormat="1" ht="42">
      <c r="A59" s="171" t="s">
        <v>417</v>
      </c>
      <c r="B59" s="85">
        <v>3800</v>
      </c>
      <c r="C59" s="167">
        <f>163+36+74</f>
        <v>273</v>
      </c>
      <c r="D59" s="167">
        <f>129+54+66</f>
        <v>249</v>
      </c>
      <c r="E59" s="167">
        <f t="shared" si="5"/>
        <v>522</v>
      </c>
      <c r="F59" s="168">
        <v>8</v>
      </c>
      <c r="G59" s="168">
        <v>5</v>
      </c>
      <c r="H59" s="168">
        <v>11</v>
      </c>
      <c r="I59" s="168">
        <v>12</v>
      </c>
      <c r="J59" s="168">
        <v>15</v>
      </c>
      <c r="K59" s="168">
        <v>22</v>
      </c>
      <c r="L59" s="168">
        <v>19</v>
      </c>
      <c r="M59" s="168">
        <v>14</v>
      </c>
      <c r="N59" s="168">
        <f t="shared" si="6"/>
        <v>326</v>
      </c>
      <c r="O59" s="168">
        <f t="shared" si="6"/>
        <v>302</v>
      </c>
      <c r="P59" s="167">
        <f t="shared" si="1"/>
        <v>628</v>
      </c>
      <c r="Q59" s="172">
        <f t="shared" si="3"/>
        <v>16.526315789473685</v>
      </c>
      <c r="R59" s="85"/>
      <c r="S59" s="167"/>
      <c r="T59" s="167"/>
      <c r="U59" s="167"/>
      <c r="V59" s="167"/>
      <c r="AA59" s="260"/>
      <c r="AB59" s="260"/>
    </row>
    <row r="60" spans="1:28" s="94" customFormat="1" ht="132.75" customHeight="1">
      <c r="A60" s="361" t="s">
        <v>3</v>
      </c>
      <c r="B60" s="363" t="s">
        <v>4</v>
      </c>
      <c r="C60" s="366" t="s">
        <v>5</v>
      </c>
      <c r="D60" s="367"/>
      <c r="E60" s="363" t="s">
        <v>86</v>
      </c>
      <c r="F60" s="366" t="s">
        <v>392</v>
      </c>
      <c r="G60" s="370"/>
      <c r="H60" s="370"/>
      <c r="I60" s="370"/>
      <c r="J60" s="370"/>
      <c r="K60" s="370"/>
      <c r="L60" s="370"/>
      <c r="M60" s="367"/>
      <c r="N60" s="366" t="s">
        <v>7</v>
      </c>
      <c r="O60" s="367"/>
      <c r="P60" s="363" t="s">
        <v>393</v>
      </c>
      <c r="Q60" s="363" t="s">
        <v>8</v>
      </c>
      <c r="R60" s="397" t="s">
        <v>9</v>
      </c>
      <c r="S60" s="363" t="s">
        <v>10</v>
      </c>
      <c r="T60" s="363" t="s">
        <v>11</v>
      </c>
      <c r="U60" s="363" t="s">
        <v>12</v>
      </c>
      <c r="V60" s="363" t="s">
        <v>13</v>
      </c>
      <c r="W60" s="93"/>
      <c r="X60" s="93"/>
      <c r="AA60" s="256"/>
      <c r="AB60" s="256"/>
    </row>
    <row r="61" spans="1:28" s="94" customFormat="1" ht="28.5" customHeight="1">
      <c r="A61" s="362"/>
      <c r="B61" s="364"/>
      <c r="C61" s="368"/>
      <c r="D61" s="369"/>
      <c r="E61" s="365"/>
      <c r="F61" s="371" t="s">
        <v>14</v>
      </c>
      <c r="G61" s="371"/>
      <c r="H61" s="371" t="s">
        <v>15</v>
      </c>
      <c r="I61" s="371"/>
      <c r="J61" s="371" t="s">
        <v>16</v>
      </c>
      <c r="K61" s="371"/>
      <c r="L61" s="371" t="s">
        <v>17</v>
      </c>
      <c r="M61" s="371"/>
      <c r="N61" s="368"/>
      <c r="O61" s="369"/>
      <c r="P61" s="365"/>
      <c r="Q61" s="364"/>
      <c r="R61" s="398"/>
      <c r="S61" s="364"/>
      <c r="T61" s="364"/>
      <c r="U61" s="364"/>
      <c r="V61" s="364"/>
      <c r="W61" s="93"/>
      <c r="X61" s="93"/>
      <c r="AA61" s="256"/>
      <c r="AB61" s="256"/>
    </row>
    <row r="62" spans="1:28" s="94" customFormat="1" ht="24" customHeight="1">
      <c r="A62" s="362"/>
      <c r="B62" s="365"/>
      <c r="C62" s="159" t="s">
        <v>18</v>
      </c>
      <c r="D62" s="159" t="s">
        <v>19</v>
      </c>
      <c r="E62" s="160" t="s">
        <v>20</v>
      </c>
      <c r="F62" s="159" t="s">
        <v>18</v>
      </c>
      <c r="G62" s="159" t="s">
        <v>19</v>
      </c>
      <c r="H62" s="159" t="s">
        <v>18</v>
      </c>
      <c r="I62" s="159" t="s">
        <v>19</v>
      </c>
      <c r="J62" s="159" t="s">
        <v>18</v>
      </c>
      <c r="K62" s="159" t="s">
        <v>19</v>
      </c>
      <c r="L62" s="159" t="s">
        <v>18</v>
      </c>
      <c r="M62" s="159" t="s">
        <v>19</v>
      </c>
      <c r="N62" s="159" t="s">
        <v>18</v>
      </c>
      <c r="O62" s="159" t="s">
        <v>19</v>
      </c>
      <c r="P62" s="160" t="s">
        <v>20</v>
      </c>
      <c r="Q62" s="365"/>
      <c r="R62" s="399"/>
      <c r="S62" s="365"/>
      <c r="T62" s="365"/>
      <c r="U62" s="365"/>
      <c r="V62" s="365"/>
      <c r="AA62" s="256"/>
      <c r="AB62" s="256"/>
    </row>
    <row r="63" spans="1:28" s="111" customFormat="1" ht="21">
      <c r="A63" s="166" t="s">
        <v>62</v>
      </c>
      <c r="B63" s="166"/>
      <c r="C63" s="167"/>
      <c r="D63" s="167"/>
      <c r="E63" s="167">
        <f t="shared" si="5"/>
        <v>0</v>
      </c>
      <c r="F63" s="167"/>
      <c r="G63" s="167"/>
      <c r="H63" s="167"/>
      <c r="I63" s="167"/>
      <c r="J63" s="167"/>
      <c r="K63" s="167"/>
      <c r="L63" s="167"/>
      <c r="M63" s="167"/>
      <c r="N63" s="167">
        <f t="shared" si="0"/>
        <v>0</v>
      </c>
      <c r="O63" s="167">
        <f t="shared" si="0"/>
        <v>0</v>
      </c>
      <c r="P63" s="167">
        <f t="shared" si="1"/>
        <v>0</v>
      </c>
      <c r="Q63" s="172" t="s">
        <v>126</v>
      </c>
      <c r="R63" s="85"/>
      <c r="S63" s="167"/>
      <c r="T63" s="167"/>
      <c r="U63" s="167"/>
      <c r="V63" s="167"/>
      <c r="AA63" s="260"/>
      <c r="AB63" s="260"/>
    </row>
    <row r="64" spans="1:28" s="284" customFormat="1" ht="42">
      <c r="A64" s="278" t="s">
        <v>418</v>
      </c>
      <c r="B64" s="279">
        <v>4800</v>
      </c>
      <c r="C64" s="280"/>
      <c r="D64" s="280"/>
      <c r="E64" s="280">
        <f t="shared" si="5"/>
        <v>0</v>
      </c>
      <c r="F64" s="281">
        <f>F65+F66+F67+F68+F69+F70+F71+F72</f>
        <v>215</v>
      </c>
      <c r="G64" s="281">
        <f aca="true" t="shared" si="7" ref="G64:M64">G65+G66+G67+G68+G69+G70+G71+G72</f>
        <v>312</v>
      </c>
      <c r="H64" s="281">
        <f t="shared" si="7"/>
        <v>752</v>
      </c>
      <c r="I64" s="281">
        <f t="shared" si="7"/>
        <v>746</v>
      </c>
      <c r="J64" s="281">
        <f t="shared" si="7"/>
        <v>7</v>
      </c>
      <c r="K64" s="281">
        <f t="shared" si="7"/>
        <v>17</v>
      </c>
      <c r="L64" s="281">
        <f t="shared" si="7"/>
        <v>0</v>
      </c>
      <c r="M64" s="281">
        <f t="shared" si="7"/>
        <v>0</v>
      </c>
      <c r="N64" s="280">
        <f t="shared" si="0"/>
        <v>974</v>
      </c>
      <c r="O64" s="280">
        <f t="shared" si="0"/>
        <v>1075</v>
      </c>
      <c r="P64" s="280">
        <f t="shared" si="1"/>
        <v>2049</v>
      </c>
      <c r="Q64" s="282" t="s">
        <v>126</v>
      </c>
      <c r="R64" s="279">
        <v>39150</v>
      </c>
      <c r="S64" s="280">
        <v>0</v>
      </c>
      <c r="T64" s="280">
        <v>7350</v>
      </c>
      <c r="U64" s="280">
        <v>7350</v>
      </c>
      <c r="V64" s="283">
        <f>U64*100/R64</f>
        <v>18.773946360153257</v>
      </c>
      <c r="AA64" s="285"/>
      <c r="AB64" s="285"/>
    </row>
    <row r="65" spans="1:28" s="111" customFormat="1" ht="21">
      <c r="A65" s="167" t="s">
        <v>419</v>
      </c>
      <c r="B65" s="166"/>
      <c r="C65" s="167"/>
      <c r="D65" s="167"/>
      <c r="E65" s="167">
        <f t="shared" si="5"/>
        <v>0</v>
      </c>
      <c r="F65" s="168">
        <v>0</v>
      </c>
      <c r="G65" s="168">
        <v>0</v>
      </c>
      <c r="H65" s="168">
        <v>77</v>
      </c>
      <c r="I65" s="168">
        <v>73</v>
      </c>
      <c r="J65" s="168">
        <v>2</v>
      </c>
      <c r="K65" s="168">
        <v>4</v>
      </c>
      <c r="L65" s="168">
        <v>0</v>
      </c>
      <c r="M65" s="168">
        <v>0</v>
      </c>
      <c r="N65" s="167">
        <f t="shared" si="0"/>
        <v>79</v>
      </c>
      <c r="O65" s="167">
        <f t="shared" si="0"/>
        <v>77</v>
      </c>
      <c r="P65" s="167">
        <f t="shared" si="1"/>
        <v>156</v>
      </c>
      <c r="Q65" s="172" t="s">
        <v>126</v>
      </c>
      <c r="R65" s="85"/>
      <c r="S65" s="167"/>
      <c r="T65" s="167"/>
      <c r="U65" s="167"/>
      <c r="V65" s="167"/>
      <c r="AA65" s="260"/>
      <c r="AB65" s="260"/>
    </row>
    <row r="66" spans="1:28" s="111" customFormat="1" ht="42">
      <c r="A66" s="171" t="s">
        <v>420</v>
      </c>
      <c r="B66" s="166"/>
      <c r="C66" s="167"/>
      <c r="D66" s="167"/>
      <c r="E66" s="167">
        <f t="shared" si="5"/>
        <v>0</v>
      </c>
      <c r="F66" s="168">
        <v>0</v>
      </c>
      <c r="G66" s="168">
        <v>0</v>
      </c>
      <c r="H66" s="168">
        <v>0</v>
      </c>
      <c r="I66" s="168">
        <v>0</v>
      </c>
      <c r="J66" s="168">
        <v>0</v>
      </c>
      <c r="K66" s="168">
        <v>0</v>
      </c>
      <c r="L66" s="168">
        <v>0</v>
      </c>
      <c r="M66" s="168">
        <v>0</v>
      </c>
      <c r="N66" s="167">
        <f t="shared" si="0"/>
        <v>0</v>
      </c>
      <c r="O66" s="167">
        <f t="shared" si="0"/>
        <v>0</v>
      </c>
      <c r="P66" s="167">
        <f t="shared" si="1"/>
        <v>0</v>
      </c>
      <c r="Q66" s="172" t="s">
        <v>126</v>
      </c>
      <c r="R66" s="85"/>
      <c r="S66" s="167"/>
      <c r="T66" s="167"/>
      <c r="U66" s="167"/>
      <c r="V66" s="167"/>
      <c r="AA66" s="260"/>
      <c r="AB66" s="260"/>
    </row>
    <row r="67" spans="1:28" s="111" customFormat="1" ht="42">
      <c r="A67" s="171" t="s">
        <v>421</v>
      </c>
      <c r="B67" s="166"/>
      <c r="C67" s="167"/>
      <c r="D67" s="167"/>
      <c r="E67" s="167">
        <f t="shared" si="5"/>
        <v>0</v>
      </c>
      <c r="F67" s="168">
        <v>1</v>
      </c>
      <c r="G67" s="168">
        <v>1</v>
      </c>
      <c r="H67" s="168">
        <v>92</v>
      </c>
      <c r="I67" s="168">
        <v>71</v>
      </c>
      <c r="J67" s="168">
        <v>0</v>
      </c>
      <c r="K67" s="168">
        <v>0</v>
      </c>
      <c r="L67" s="168">
        <v>0</v>
      </c>
      <c r="M67" s="168">
        <v>0</v>
      </c>
      <c r="N67" s="167">
        <f t="shared" si="0"/>
        <v>93</v>
      </c>
      <c r="O67" s="167">
        <f t="shared" si="0"/>
        <v>72</v>
      </c>
      <c r="P67" s="167">
        <f t="shared" si="1"/>
        <v>165</v>
      </c>
      <c r="Q67" s="172" t="s">
        <v>126</v>
      </c>
      <c r="R67" s="85"/>
      <c r="S67" s="167"/>
      <c r="T67" s="167"/>
      <c r="U67" s="167"/>
      <c r="V67" s="167"/>
      <c r="AA67" s="260"/>
      <c r="AB67" s="260"/>
    </row>
    <row r="68" spans="1:28" s="111" customFormat="1" ht="42">
      <c r="A68" s="171" t="s">
        <v>422</v>
      </c>
      <c r="B68" s="166"/>
      <c r="C68" s="167"/>
      <c r="D68" s="167"/>
      <c r="E68" s="167">
        <f t="shared" si="5"/>
        <v>0</v>
      </c>
      <c r="F68" s="168">
        <v>1</v>
      </c>
      <c r="G68" s="168">
        <v>1</v>
      </c>
      <c r="H68" s="168">
        <v>230</v>
      </c>
      <c r="I68" s="168">
        <v>250</v>
      </c>
      <c r="J68" s="168">
        <v>1</v>
      </c>
      <c r="K68" s="168">
        <v>1</v>
      </c>
      <c r="L68" s="168">
        <v>0</v>
      </c>
      <c r="M68" s="168">
        <v>0</v>
      </c>
      <c r="N68" s="167">
        <f t="shared" si="0"/>
        <v>232</v>
      </c>
      <c r="O68" s="167">
        <f t="shared" si="0"/>
        <v>252</v>
      </c>
      <c r="P68" s="167">
        <f t="shared" si="1"/>
        <v>484</v>
      </c>
      <c r="Q68" s="172" t="s">
        <v>126</v>
      </c>
      <c r="R68" s="85"/>
      <c r="S68" s="167"/>
      <c r="T68" s="167"/>
      <c r="U68" s="167"/>
      <c r="V68" s="167"/>
      <c r="AA68" s="260"/>
      <c r="AB68" s="260"/>
    </row>
    <row r="69" spans="1:28" s="111" customFormat="1" ht="21">
      <c r="A69" s="167" t="s">
        <v>423</v>
      </c>
      <c r="B69" s="166"/>
      <c r="C69" s="167"/>
      <c r="D69" s="167"/>
      <c r="E69" s="167">
        <f t="shared" si="5"/>
        <v>0</v>
      </c>
      <c r="F69" s="168">
        <v>0</v>
      </c>
      <c r="G69" s="168">
        <v>0</v>
      </c>
      <c r="H69" s="168">
        <v>74</v>
      </c>
      <c r="I69" s="168">
        <v>69</v>
      </c>
      <c r="J69" s="168">
        <v>1</v>
      </c>
      <c r="K69" s="168">
        <v>2</v>
      </c>
      <c r="L69" s="168">
        <v>0</v>
      </c>
      <c r="M69" s="168">
        <v>0</v>
      </c>
      <c r="N69" s="167">
        <f t="shared" si="0"/>
        <v>75</v>
      </c>
      <c r="O69" s="167">
        <f t="shared" si="0"/>
        <v>71</v>
      </c>
      <c r="P69" s="167">
        <f t="shared" si="1"/>
        <v>146</v>
      </c>
      <c r="Q69" s="172" t="s">
        <v>126</v>
      </c>
      <c r="R69" s="85"/>
      <c r="S69" s="167"/>
      <c r="T69" s="167"/>
      <c r="U69" s="167"/>
      <c r="V69" s="167"/>
      <c r="AA69" s="260"/>
      <c r="AB69" s="260"/>
    </row>
    <row r="70" spans="1:28" s="111" customFormat="1" ht="42">
      <c r="A70" s="171" t="s">
        <v>424</v>
      </c>
      <c r="B70" s="166"/>
      <c r="C70" s="167"/>
      <c r="D70" s="167"/>
      <c r="E70" s="167">
        <f t="shared" si="5"/>
        <v>0</v>
      </c>
      <c r="F70" s="168">
        <v>1</v>
      </c>
      <c r="G70" s="168">
        <v>1</v>
      </c>
      <c r="H70" s="168">
        <v>250</v>
      </c>
      <c r="I70" s="168">
        <v>246</v>
      </c>
      <c r="J70" s="168">
        <v>1</v>
      </c>
      <c r="K70" s="168">
        <v>1</v>
      </c>
      <c r="L70" s="168">
        <v>0</v>
      </c>
      <c r="M70" s="168">
        <v>0</v>
      </c>
      <c r="N70" s="167">
        <f t="shared" si="0"/>
        <v>252</v>
      </c>
      <c r="O70" s="167">
        <f t="shared" si="0"/>
        <v>248</v>
      </c>
      <c r="P70" s="167">
        <f t="shared" si="1"/>
        <v>500</v>
      </c>
      <c r="Q70" s="172" t="s">
        <v>126</v>
      </c>
      <c r="R70" s="85"/>
      <c r="S70" s="167"/>
      <c r="T70" s="167"/>
      <c r="U70" s="167"/>
      <c r="V70" s="167"/>
      <c r="AA70" s="260"/>
      <c r="AB70" s="260"/>
    </row>
    <row r="71" spans="1:28" s="111" customFormat="1" ht="21">
      <c r="A71" s="167" t="s">
        <v>425</v>
      </c>
      <c r="B71" s="166"/>
      <c r="C71" s="167"/>
      <c r="D71" s="167"/>
      <c r="E71" s="167">
        <f t="shared" si="5"/>
        <v>0</v>
      </c>
      <c r="F71" s="168">
        <v>12</v>
      </c>
      <c r="G71" s="168">
        <v>29</v>
      </c>
      <c r="H71" s="168">
        <v>3</v>
      </c>
      <c r="I71" s="168">
        <v>6</v>
      </c>
      <c r="J71" s="168">
        <v>0</v>
      </c>
      <c r="K71" s="168">
        <v>0</v>
      </c>
      <c r="L71" s="168">
        <v>0</v>
      </c>
      <c r="M71" s="168">
        <v>0</v>
      </c>
      <c r="N71" s="167">
        <f t="shared" si="0"/>
        <v>15</v>
      </c>
      <c r="O71" s="167">
        <f t="shared" si="0"/>
        <v>35</v>
      </c>
      <c r="P71" s="167">
        <f t="shared" si="1"/>
        <v>50</v>
      </c>
      <c r="Q71" s="172" t="s">
        <v>126</v>
      </c>
      <c r="R71" s="85"/>
      <c r="S71" s="167"/>
      <c r="T71" s="167"/>
      <c r="U71" s="167"/>
      <c r="V71" s="167"/>
      <c r="AA71" s="260"/>
      <c r="AB71" s="260"/>
    </row>
    <row r="72" spans="1:28" s="111" customFormat="1" ht="21">
      <c r="A72" s="167" t="s">
        <v>426</v>
      </c>
      <c r="B72" s="166"/>
      <c r="C72" s="167"/>
      <c r="D72" s="167"/>
      <c r="E72" s="167">
        <f t="shared" si="5"/>
        <v>0</v>
      </c>
      <c r="F72" s="168">
        <v>200</v>
      </c>
      <c r="G72" s="168">
        <v>280</v>
      </c>
      <c r="H72" s="168">
        <v>26</v>
      </c>
      <c r="I72" s="168">
        <v>31</v>
      </c>
      <c r="J72" s="168">
        <v>2</v>
      </c>
      <c r="K72" s="168">
        <v>9</v>
      </c>
      <c r="L72" s="168">
        <v>0</v>
      </c>
      <c r="M72" s="168">
        <v>0</v>
      </c>
      <c r="N72" s="167">
        <f t="shared" si="0"/>
        <v>228</v>
      </c>
      <c r="O72" s="167">
        <f t="shared" si="0"/>
        <v>320</v>
      </c>
      <c r="P72" s="167">
        <f t="shared" si="1"/>
        <v>548</v>
      </c>
      <c r="Q72" s="172" t="s">
        <v>126</v>
      </c>
      <c r="R72" s="85"/>
      <c r="S72" s="167"/>
      <c r="T72" s="167"/>
      <c r="U72" s="167"/>
      <c r="V72" s="167"/>
      <c r="AA72" s="260"/>
      <c r="AB72" s="260"/>
    </row>
    <row r="73" spans="1:22" ht="21">
      <c r="A73" s="177" t="s">
        <v>427</v>
      </c>
      <c r="B73" s="214">
        <v>43399</v>
      </c>
      <c r="C73" s="177">
        <f>120+367+1289</f>
        <v>1776</v>
      </c>
      <c r="D73" s="177">
        <f>108+369+1266</f>
        <v>1743</v>
      </c>
      <c r="E73" s="167">
        <f t="shared" si="5"/>
        <v>3519</v>
      </c>
      <c r="F73" s="168">
        <v>332</v>
      </c>
      <c r="G73" s="168">
        <v>299</v>
      </c>
      <c r="H73" s="168">
        <v>315</v>
      </c>
      <c r="I73" s="168">
        <v>320</v>
      </c>
      <c r="J73" s="168">
        <v>388</v>
      </c>
      <c r="K73" s="168">
        <v>302</v>
      </c>
      <c r="L73" s="168">
        <v>129</v>
      </c>
      <c r="M73" s="168">
        <v>99</v>
      </c>
      <c r="N73" s="168">
        <f>F73+H73+J73+L73+C73</f>
        <v>2940</v>
      </c>
      <c r="O73" s="168">
        <f>G73+I73+K73+M73+D73</f>
        <v>2763</v>
      </c>
      <c r="P73" s="167">
        <f t="shared" si="1"/>
        <v>5703</v>
      </c>
      <c r="Q73" s="172">
        <f t="shared" si="3"/>
        <v>13.140855780087099</v>
      </c>
      <c r="R73" s="262">
        <v>618000</v>
      </c>
      <c r="S73" s="177">
        <v>0</v>
      </c>
      <c r="T73" s="177">
        <v>151200</v>
      </c>
      <c r="U73" s="177">
        <v>151200</v>
      </c>
      <c r="V73" s="286">
        <f>U73*100/R73</f>
        <v>24.466019417475728</v>
      </c>
    </row>
    <row r="74" spans="1:22" ht="84">
      <c r="A74" s="266" t="s">
        <v>428</v>
      </c>
      <c r="B74" s="267"/>
      <c r="C74" s="268"/>
      <c r="D74" s="268"/>
      <c r="E74" s="167">
        <f t="shared" si="5"/>
        <v>0</v>
      </c>
      <c r="F74" s="268"/>
      <c r="G74" s="268"/>
      <c r="H74" s="268"/>
      <c r="I74" s="268"/>
      <c r="J74" s="268"/>
      <c r="K74" s="268"/>
      <c r="L74" s="268"/>
      <c r="M74" s="268"/>
      <c r="N74" s="268">
        <f aca="true" t="shared" si="8" ref="N74:O84">F74+H74+J74+L74</f>
        <v>0</v>
      </c>
      <c r="O74" s="268">
        <f t="shared" si="8"/>
        <v>0</v>
      </c>
      <c r="P74" s="268">
        <f t="shared" si="1"/>
        <v>0</v>
      </c>
      <c r="Q74" s="276" t="s">
        <v>126</v>
      </c>
      <c r="R74" s="269"/>
      <c r="S74" s="268"/>
      <c r="T74" s="268"/>
      <c r="U74" s="268"/>
      <c r="V74" s="268"/>
    </row>
    <row r="75" spans="1:28" s="111" customFormat="1" ht="21">
      <c r="A75" s="166" t="s">
        <v>74</v>
      </c>
      <c r="B75" s="166"/>
      <c r="C75" s="167"/>
      <c r="D75" s="167"/>
      <c r="E75" s="167">
        <f t="shared" si="5"/>
        <v>0</v>
      </c>
      <c r="F75" s="167"/>
      <c r="G75" s="167"/>
      <c r="H75" s="167"/>
      <c r="I75" s="167"/>
      <c r="J75" s="167"/>
      <c r="K75" s="167"/>
      <c r="L75" s="167"/>
      <c r="M75" s="167"/>
      <c r="N75" s="167">
        <f t="shared" si="8"/>
        <v>0</v>
      </c>
      <c r="O75" s="167">
        <f t="shared" si="8"/>
        <v>0</v>
      </c>
      <c r="P75" s="167">
        <f t="shared" si="1"/>
        <v>0</v>
      </c>
      <c r="Q75" s="172" t="s">
        <v>126</v>
      </c>
      <c r="R75" s="85"/>
      <c r="S75" s="167"/>
      <c r="T75" s="167"/>
      <c r="U75" s="167"/>
      <c r="V75" s="167"/>
      <c r="AA75" s="260"/>
      <c r="AB75" s="260"/>
    </row>
    <row r="76" spans="1:28" s="111" customFormat="1" ht="21">
      <c r="A76" s="166" t="s">
        <v>75</v>
      </c>
      <c r="B76" s="166"/>
      <c r="C76" s="167"/>
      <c r="D76" s="167"/>
      <c r="E76" s="167">
        <f t="shared" si="5"/>
        <v>0</v>
      </c>
      <c r="F76" s="167"/>
      <c r="G76" s="167"/>
      <c r="H76" s="167"/>
      <c r="I76" s="167"/>
      <c r="J76" s="167"/>
      <c r="K76" s="167"/>
      <c r="L76" s="167"/>
      <c r="M76" s="167"/>
      <c r="N76" s="167">
        <f t="shared" si="8"/>
        <v>0</v>
      </c>
      <c r="O76" s="167">
        <f t="shared" si="8"/>
        <v>0</v>
      </c>
      <c r="P76" s="167">
        <f t="shared" si="1"/>
        <v>0</v>
      </c>
      <c r="Q76" s="172" t="s">
        <v>126</v>
      </c>
      <c r="R76" s="85">
        <v>263890</v>
      </c>
      <c r="S76" s="167">
        <v>263818</v>
      </c>
      <c r="T76" s="167">
        <v>0</v>
      </c>
      <c r="U76" s="167">
        <v>263818</v>
      </c>
      <c r="V76" s="261">
        <f>U76*100/R76</f>
        <v>99.97271590435409</v>
      </c>
      <c r="AA76" s="260"/>
      <c r="AB76" s="260"/>
    </row>
    <row r="77" spans="1:28" s="111" customFormat="1" ht="21">
      <c r="A77" s="166" t="s">
        <v>76</v>
      </c>
      <c r="B77" s="166" t="s">
        <v>126</v>
      </c>
      <c r="C77" s="167"/>
      <c r="D77" s="167"/>
      <c r="E77" s="167">
        <f t="shared" si="5"/>
        <v>0</v>
      </c>
      <c r="F77" s="167"/>
      <c r="G77" s="167"/>
      <c r="H77" s="167"/>
      <c r="I77" s="167"/>
      <c r="J77" s="167"/>
      <c r="K77" s="167"/>
      <c r="L77" s="167"/>
      <c r="M77" s="167"/>
      <c r="N77" s="167">
        <f t="shared" si="8"/>
        <v>0</v>
      </c>
      <c r="O77" s="167">
        <f t="shared" si="8"/>
        <v>0</v>
      </c>
      <c r="P77" s="167">
        <f t="shared" si="1"/>
        <v>0</v>
      </c>
      <c r="Q77" s="172" t="s">
        <v>126</v>
      </c>
      <c r="R77" s="85">
        <v>269488</v>
      </c>
      <c r="S77" s="167">
        <v>0</v>
      </c>
      <c r="T77" s="167">
        <v>51903.2</v>
      </c>
      <c r="U77" s="167">
        <v>51903.2</v>
      </c>
      <c r="V77" s="261">
        <f>U77*100/R77</f>
        <v>19.259929941221873</v>
      </c>
      <c r="AA77" s="260"/>
      <c r="AB77" s="260"/>
    </row>
    <row r="78" spans="1:22" ht="21">
      <c r="A78" s="193" t="s">
        <v>429</v>
      </c>
      <c r="B78" s="191">
        <v>1147</v>
      </c>
      <c r="C78" s="177"/>
      <c r="D78" s="177"/>
      <c r="E78" s="167">
        <f t="shared" si="5"/>
        <v>0</v>
      </c>
      <c r="F78" s="168">
        <v>0</v>
      </c>
      <c r="G78" s="168">
        <v>0</v>
      </c>
      <c r="H78" s="168">
        <v>0</v>
      </c>
      <c r="I78" s="168">
        <v>0</v>
      </c>
      <c r="J78" s="168">
        <v>0</v>
      </c>
      <c r="K78" s="168">
        <v>0</v>
      </c>
      <c r="L78" s="168">
        <v>0</v>
      </c>
      <c r="M78" s="168">
        <v>0</v>
      </c>
      <c r="N78" s="167">
        <f t="shared" si="8"/>
        <v>0</v>
      </c>
      <c r="O78" s="167">
        <f t="shared" si="8"/>
        <v>0</v>
      </c>
      <c r="P78" s="167">
        <f aca="true" t="shared" si="9" ref="P78:P105">N78+O78</f>
        <v>0</v>
      </c>
      <c r="Q78" s="172">
        <f aca="true" t="shared" si="10" ref="Q78:Q83">P78*100/B78</f>
        <v>0</v>
      </c>
      <c r="R78" s="262">
        <v>0</v>
      </c>
      <c r="S78" s="177"/>
      <c r="T78" s="177"/>
      <c r="U78" s="177"/>
      <c r="V78" s="177"/>
    </row>
    <row r="79" spans="1:22" ht="21">
      <c r="A79" s="193" t="s">
        <v>430</v>
      </c>
      <c r="B79" s="191">
        <v>1147</v>
      </c>
      <c r="C79" s="177"/>
      <c r="D79" s="177"/>
      <c r="E79" s="167">
        <f t="shared" si="5"/>
        <v>0</v>
      </c>
      <c r="F79" s="168">
        <v>0</v>
      </c>
      <c r="G79" s="168">
        <v>0</v>
      </c>
      <c r="H79" s="168">
        <v>0</v>
      </c>
      <c r="I79" s="168">
        <v>0</v>
      </c>
      <c r="J79" s="168">
        <v>0</v>
      </c>
      <c r="K79" s="168">
        <v>0</v>
      </c>
      <c r="L79" s="168">
        <v>0</v>
      </c>
      <c r="M79" s="168">
        <v>0</v>
      </c>
      <c r="N79" s="167">
        <f t="shared" si="8"/>
        <v>0</v>
      </c>
      <c r="O79" s="167">
        <f t="shared" si="8"/>
        <v>0</v>
      </c>
      <c r="P79" s="167">
        <f t="shared" si="9"/>
        <v>0</v>
      </c>
      <c r="Q79" s="172">
        <f t="shared" si="10"/>
        <v>0</v>
      </c>
      <c r="R79" s="262">
        <v>0</v>
      </c>
      <c r="S79" s="177"/>
      <c r="T79" s="177"/>
      <c r="U79" s="177"/>
      <c r="V79" s="177"/>
    </row>
    <row r="80" spans="1:22" ht="21">
      <c r="A80" s="193" t="s">
        <v>431</v>
      </c>
      <c r="B80" s="191">
        <v>1147</v>
      </c>
      <c r="C80" s="177"/>
      <c r="D80" s="177"/>
      <c r="E80" s="167">
        <f t="shared" si="5"/>
        <v>0</v>
      </c>
      <c r="F80" s="168">
        <v>1</v>
      </c>
      <c r="G80" s="168">
        <v>1</v>
      </c>
      <c r="H80" s="168">
        <v>460</v>
      </c>
      <c r="I80" s="168">
        <v>409</v>
      </c>
      <c r="J80" s="168">
        <v>5</v>
      </c>
      <c r="K80" s="168">
        <v>5</v>
      </c>
      <c r="L80" s="168">
        <v>0</v>
      </c>
      <c r="M80" s="168">
        <v>0</v>
      </c>
      <c r="N80" s="167">
        <f t="shared" si="8"/>
        <v>466</v>
      </c>
      <c r="O80" s="167">
        <f t="shared" si="8"/>
        <v>415</v>
      </c>
      <c r="P80" s="167">
        <f t="shared" si="9"/>
        <v>881</v>
      </c>
      <c r="Q80" s="172">
        <f t="shared" si="10"/>
        <v>76.80906713164778</v>
      </c>
      <c r="R80" s="262">
        <v>0</v>
      </c>
      <c r="S80" s="177"/>
      <c r="T80" s="177"/>
      <c r="U80" s="177"/>
      <c r="V80" s="177"/>
    </row>
    <row r="81" spans="1:22" ht="21">
      <c r="A81" s="193" t="s">
        <v>432</v>
      </c>
      <c r="B81" s="191">
        <v>1147</v>
      </c>
      <c r="C81" s="177"/>
      <c r="D81" s="177"/>
      <c r="E81" s="167">
        <f t="shared" si="5"/>
        <v>0</v>
      </c>
      <c r="F81" s="168">
        <v>1</v>
      </c>
      <c r="G81" s="168">
        <v>1</v>
      </c>
      <c r="H81" s="168">
        <v>36</v>
      </c>
      <c r="I81" s="168">
        <v>22</v>
      </c>
      <c r="J81" s="168">
        <v>0</v>
      </c>
      <c r="K81" s="168">
        <v>0</v>
      </c>
      <c r="L81" s="168">
        <v>0</v>
      </c>
      <c r="M81" s="168">
        <v>0</v>
      </c>
      <c r="N81" s="167">
        <f t="shared" si="8"/>
        <v>37</v>
      </c>
      <c r="O81" s="167">
        <f t="shared" si="8"/>
        <v>23</v>
      </c>
      <c r="P81" s="167">
        <f t="shared" si="9"/>
        <v>60</v>
      </c>
      <c r="Q81" s="172">
        <f t="shared" si="10"/>
        <v>5.231037489102005</v>
      </c>
      <c r="R81" s="262">
        <v>0</v>
      </c>
      <c r="S81" s="177"/>
      <c r="T81" s="177"/>
      <c r="U81" s="177"/>
      <c r="V81" s="177"/>
    </row>
    <row r="82" spans="1:22" ht="21">
      <c r="A82" s="193" t="s">
        <v>433</v>
      </c>
      <c r="B82" s="191">
        <v>100</v>
      </c>
      <c r="C82" s="177"/>
      <c r="D82" s="177"/>
      <c r="E82" s="167">
        <f t="shared" si="5"/>
        <v>0</v>
      </c>
      <c r="F82" s="168">
        <v>0</v>
      </c>
      <c r="G82" s="168">
        <v>0</v>
      </c>
      <c r="H82" s="168">
        <v>54</v>
      </c>
      <c r="I82" s="168">
        <v>44</v>
      </c>
      <c r="J82" s="168">
        <v>0</v>
      </c>
      <c r="K82" s="168">
        <v>6</v>
      </c>
      <c r="L82" s="168">
        <v>0</v>
      </c>
      <c r="M82" s="168">
        <v>0</v>
      </c>
      <c r="N82" s="167">
        <f t="shared" si="8"/>
        <v>54</v>
      </c>
      <c r="O82" s="167">
        <f t="shared" si="8"/>
        <v>50</v>
      </c>
      <c r="P82" s="167">
        <f t="shared" si="9"/>
        <v>104</v>
      </c>
      <c r="Q82" s="172">
        <f t="shared" si="10"/>
        <v>104</v>
      </c>
      <c r="R82" s="262">
        <v>0</v>
      </c>
      <c r="S82" s="177"/>
      <c r="T82" s="177"/>
      <c r="U82" s="177"/>
      <c r="V82" s="177"/>
    </row>
    <row r="83" spans="1:22" ht="21">
      <c r="A83" s="193" t="s">
        <v>434</v>
      </c>
      <c r="B83" s="191">
        <v>100</v>
      </c>
      <c r="C83" s="177"/>
      <c r="D83" s="177"/>
      <c r="E83" s="167">
        <f t="shared" si="5"/>
        <v>0</v>
      </c>
      <c r="F83" s="168">
        <v>0</v>
      </c>
      <c r="G83" s="168">
        <v>0</v>
      </c>
      <c r="H83" s="168">
        <v>0</v>
      </c>
      <c r="I83" s="168">
        <v>0</v>
      </c>
      <c r="J83" s="168">
        <v>0</v>
      </c>
      <c r="K83" s="168">
        <v>0</v>
      </c>
      <c r="L83" s="168">
        <v>0</v>
      </c>
      <c r="M83" s="168">
        <v>0</v>
      </c>
      <c r="N83" s="167">
        <f t="shared" si="8"/>
        <v>0</v>
      </c>
      <c r="O83" s="167">
        <f t="shared" si="8"/>
        <v>0</v>
      </c>
      <c r="P83" s="167">
        <f t="shared" si="9"/>
        <v>0</v>
      </c>
      <c r="Q83" s="172">
        <f t="shared" si="10"/>
        <v>0</v>
      </c>
      <c r="R83" s="262">
        <v>0</v>
      </c>
      <c r="S83" s="177"/>
      <c r="T83" s="177"/>
      <c r="U83" s="177"/>
      <c r="V83" s="177"/>
    </row>
    <row r="84" spans="1:22" ht="42">
      <c r="A84" s="193" t="s">
        <v>435</v>
      </c>
      <c r="B84" s="191">
        <v>18</v>
      </c>
      <c r="C84" s="177"/>
      <c r="D84" s="177"/>
      <c r="E84" s="167">
        <f t="shared" si="5"/>
        <v>0</v>
      </c>
      <c r="F84" s="168">
        <v>0</v>
      </c>
      <c r="G84" s="168">
        <v>0</v>
      </c>
      <c r="H84" s="168">
        <v>0</v>
      </c>
      <c r="I84" s="168">
        <v>0</v>
      </c>
      <c r="J84" s="168">
        <v>0</v>
      </c>
      <c r="K84" s="168">
        <v>0</v>
      </c>
      <c r="L84" s="168">
        <v>0</v>
      </c>
      <c r="M84" s="168">
        <v>0</v>
      </c>
      <c r="N84" s="167">
        <f t="shared" si="8"/>
        <v>0</v>
      </c>
      <c r="O84" s="167">
        <f t="shared" si="8"/>
        <v>0</v>
      </c>
      <c r="P84" s="167">
        <f t="shared" si="9"/>
        <v>0</v>
      </c>
      <c r="Q84" s="172" t="s">
        <v>126</v>
      </c>
      <c r="R84" s="262">
        <v>0</v>
      </c>
      <c r="S84" s="177"/>
      <c r="T84" s="177"/>
      <c r="U84" s="177"/>
      <c r="V84" s="177"/>
    </row>
    <row r="85" spans="1:28" s="94" customFormat="1" ht="132.75" customHeight="1">
      <c r="A85" s="361" t="s">
        <v>3</v>
      </c>
      <c r="B85" s="363" t="s">
        <v>4</v>
      </c>
      <c r="C85" s="366" t="s">
        <v>5</v>
      </c>
      <c r="D85" s="367"/>
      <c r="E85" s="363" t="s">
        <v>86</v>
      </c>
      <c r="F85" s="366" t="s">
        <v>436</v>
      </c>
      <c r="G85" s="370"/>
      <c r="H85" s="370"/>
      <c r="I85" s="370"/>
      <c r="J85" s="370"/>
      <c r="K85" s="370"/>
      <c r="L85" s="370"/>
      <c r="M85" s="367"/>
      <c r="N85" s="366" t="s">
        <v>7</v>
      </c>
      <c r="O85" s="367"/>
      <c r="P85" s="363" t="s">
        <v>393</v>
      </c>
      <c r="Q85" s="363" t="s">
        <v>8</v>
      </c>
      <c r="R85" s="397" t="s">
        <v>9</v>
      </c>
      <c r="S85" s="363" t="s">
        <v>10</v>
      </c>
      <c r="T85" s="363" t="s">
        <v>11</v>
      </c>
      <c r="U85" s="363" t="s">
        <v>12</v>
      </c>
      <c r="V85" s="363" t="s">
        <v>13</v>
      </c>
      <c r="W85" s="93"/>
      <c r="X85" s="93"/>
      <c r="AA85" s="256"/>
      <c r="AB85" s="256"/>
    </row>
    <row r="86" spans="1:28" s="94" customFormat="1" ht="28.5" customHeight="1">
      <c r="A86" s="362"/>
      <c r="B86" s="364"/>
      <c r="C86" s="368"/>
      <c r="D86" s="369"/>
      <c r="E86" s="365"/>
      <c r="F86" s="371" t="s">
        <v>14</v>
      </c>
      <c r="G86" s="371"/>
      <c r="H86" s="371" t="s">
        <v>15</v>
      </c>
      <c r="I86" s="371"/>
      <c r="J86" s="371" t="s">
        <v>16</v>
      </c>
      <c r="K86" s="371"/>
      <c r="L86" s="371" t="s">
        <v>17</v>
      </c>
      <c r="M86" s="371"/>
      <c r="N86" s="368"/>
      <c r="O86" s="369"/>
      <c r="P86" s="365"/>
      <c r="Q86" s="364"/>
      <c r="R86" s="398"/>
      <c r="S86" s="364"/>
      <c r="T86" s="364"/>
      <c r="U86" s="364"/>
      <c r="V86" s="364"/>
      <c r="W86" s="93"/>
      <c r="X86" s="93"/>
      <c r="AA86" s="256"/>
      <c r="AB86" s="256"/>
    </row>
    <row r="87" spans="1:28" s="94" customFormat="1" ht="24" customHeight="1">
      <c r="A87" s="362"/>
      <c r="B87" s="365"/>
      <c r="C87" s="194" t="s">
        <v>18</v>
      </c>
      <c r="D87" s="194" t="s">
        <v>19</v>
      </c>
      <c r="E87" s="160" t="s">
        <v>20</v>
      </c>
      <c r="F87" s="194" t="s">
        <v>18</v>
      </c>
      <c r="G87" s="194" t="s">
        <v>19</v>
      </c>
      <c r="H87" s="194" t="s">
        <v>18</v>
      </c>
      <c r="I87" s="194" t="s">
        <v>19</v>
      </c>
      <c r="J87" s="194" t="s">
        <v>18</v>
      </c>
      <c r="K87" s="194" t="s">
        <v>19</v>
      </c>
      <c r="L87" s="194" t="s">
        <v>18</v>
      </c>
      <c r="M87" s="194" t="s">
        <v>19</v>
      </c>
      <c r="N87" s="194" t="s">
        <v>18</v>
      </c>
      <c r="O87" s="194" t="s">
        <v>19</v>
      </c>
      <c r="P87" s="160" t="s">
        <v>20</v>
      </c>
      <c r="Q87" s="365"/>
      <c r="R87" s="399"/>
      <c r="S87" s="365"/>
      <c r="T87" s="365"/>
      <c r="U87" s="365"/>
      <c r="V87" s="365"/>
      <c r="AA87" s="256"/>
      <c r="AB87" s="256"/>
    </row>
    <row r="88" spans="1:28" s="111" customFormat="1" ht="21">
      <c r="A88" s="287" t="s">
        <v>79</v>
      </c>
      <c r="B88" s="287">
        <v>2000</v>
      </c>
      <c r="C88" s="287">
        <v>618</v>
      </c>
      <c r="D88" s="287">
        <v>529</v>
      </c>
      <c r="E88" s="288">
        <f t="shared" si="5"/>
        <v>1147</v>
      </c>
      <c r="F88" s="287">
        <v>0</v>
      </c>
      <c r="G88" s="287">
        <v>0</v>
      </c>
      <c r="H88" s="287">
        <v>0</v>
      </c>
      <c r="I88" s="287">
        <v>0</v>
      </c>
      <c r="J88" s="287">
        <v>0</v>
      </c>
      <c r="K88" s="287">
        <v>0</v>
      </c>
      <c r="L88" s="287">
        <v>0</v>
      </c>
      <c r="M88" s="287">
        <v>0</v>
      </c>
      <c r="N88" s="287">
        <f>C88+F88+H88+J88+L88</f>
        <v>618</v>
      </c>
      <c r="O88" s="287">
        <f>D88+G88+I88+K88+M88</f>
        <v>529</v>
      </c>
      <c r="P88" s="287">
        <f t="shared" si="9"/>
        <v>1147</v>
      </c>
      <c r="Q88" s="289">
        <f>P88*100/B88</f>
        <v>57.35</v>
      </c>
      <c r="R88" s="290">
        <f>755184+310320</f>
        <v>1065504</v>
      </c>
      <c r="S88" s="287">
        <v>0</v>
      </c>
      <c r="T88" s="287">
        <f>384337.18+99440</f>
        <v>483777.18</v>
      </c>
      <c r="U88" s="287">
        <v>483777.18</v>
      </c>
      <c r="V88" s="291">
        <f>U88*100/R88</f>
        <v>45.40360054959906</v>
      </c>
      <c r="AA88" s="260"/>
      <c r="AB88" s="260"/>
    </row>
    <row r="89" spans="1:28" s="111" customFormat="1" ht="21">
      <c r="A89" s="280" t="s">
        <v>80</v>
      </c>
      <c r="B89" s="292"/>
      <c r="C89" s="280">
        <v>13</v>
      </c>
      <c r="D89" s="280">
        <v>28</v>
      </c>
      <c r="E89" s="167">
        <f t="shared" si="5"/>
        <v>41</v>
      </c>
      <c r="F89" s="292">
        <v>0</v>
      </c>
      <c r="G89" s="292">
        <v>0</v>
      </c>
      <c r="H89" s="292">
        <v>0</v>
      </c>
      <c r="I89" s="292">
        <v>0</v>
      </c>
      <c r="J89" s="292">
        <v>0</v>
      </c>
      <c r="K89" s="292">
        <f>K90+K91</f>
        <v>0</v>
      </c>
      <c r="L89" s="292">
        <f>L90+L91</f>
        <v>0</v>
      </c>
      <c r="M89" s="292">
        <f>M90+M91</f>
        <v>0</v>
      </c>
      <c r="N89" s="166">
        <f aca="true" t="shared" si="11" ref="N89:O103">C89+F89+H89+J89+L89</f>
        <v>13</v>
      </c>
      <c r="O89" s="166">
        <f t="shared" si="11"/>
        <v>28</v>
      </c>
      <c r="P89" s="292">
        <f t="shared" si="9"/>
        <v>41</v>
      </c>
      <c r="Q89" s="282" t="s">
        <v>126</v>
      </c>
      <c r="R89" s="279"/>
      <c r="S89" s="280"/>
      <c r="T89" s="280"/>
      <c r="U89" s="280"/>
      <c r="V89" s="280"/>
      <c r="AA89" s="260"/>
      <c r="AB89" s="260"/>
    </row>
    <row r="90" spans="1:28" s="111" customFormat="1" ht="21">
      <c r="A90" s="167" t="s">
        <v>437</v>
      </c>
      <c r="B90" s="166"/>
      <c r="C90" s="167">
        <v>6</v>
      </c>
      <c r="D90" s="167">
        <v>15</v>
      </c>
      <c r="E90" s="167">
        <f t="shared" si="5"/>
        <v>21</v>
      </c>
      <c r="F90" s="168">
        <v>0</v>
      </c>
      <c r="G90" s="168">
        <v>0</v>
      </c>
      <c r="H90" s="167">
        <v>0</v>
      </c>
      <c r="I90" s="167">
        <v>0</v>
      </c>
      <c r="J90" s="168">
        <v>0</v>
      </c>
      <c r="K90" s="168">
        <v>0</v>
      </c>
      <c r="L90" s="168">
        <v>0</v>
      </c>
      <c r="M90" s="168">
        <v>0</v>
      </c>
      <c r="N90" s="166">
        <f t="shared" si="11"/>
        <v>6</v>
      </c>
      <c r="O90" s="166">
        <f t="shared" si="11"/>
        <v>15</v>
      </c>
      <c r="P90" s="167">
        <f t="shared" si="9"/>
        <v>21</v>
      </c>
      <c r="Q90" s="172" t="s">
        <v>126</v>
      </c>
      <c r="R90" s="85"/>
      <c r="S90" s="167"/>
      <c r="T90" s="167"/>
      <c r="U90" s="167"/>
      <c r="V90" s="167"/>
      <c r="AA90" s="260"/>
      <c r="AB90" s="260"/>
    </row>
    <row r="91" spans="1:28" s="111" customFormat="1" ht="21">
      <c r="A91" s="167" t="s">
        <v>438</v>
      </c>
      <c r="B91" s="166"/>
      <c r="C91" s="167">
        <v>7</v>
      </c>
      <c r="D91" s="167">
        <v>13</v>
      </c>
      <c r="E91" s="167">
        <f t="shared" si="5"/>
        <v>20</v>
      </c>
      <c r="F91" s="167">
        <v>0</v>
      </c>
      <c r="G91" s="167">
        <v>0</v>
      </c>
      <c r="H91" s="167">
        <v>0</v>
      </c>
      <c r="I91" s="167">
        <v>0</v>
      </c>
      <c r="J91" s="168">
        <v>0</v>
      </c>
      <c r="K91" s="168">
        <v>0</v>
      </c>
      <c r="L91" s="168">
        <v>0</v>
      </c>
      <c r="M91" s="168">
        <v>0</v>
      </c>
      <c r="N91" s="166">
        <f t="shared" si="11"/>
        <v>7</v>
      </c>
      <c r="O91" s="166">
        <f t="shared" si="11"/>
        <v>13</v>
      </c>
      <c r="P91" s="167">
        <f t="shared" si="9"/>
        <v>20</v>
      </c>
      <c r="Q91" s="172" t="s">
        <v>126</v>
      </c>
      <c r="R91" s="85"/>
      <c r="S91" s="167"/>
      <c r="T91" s="167"/>
      <c r="U91" s="167"/>
      <c r="V91" s="167"/>
      <c r="AA91" s="260"/>
      <c r="AB91" s="260"/>
    </row>
    <row r="92" spans="1:28" s="284" customFormat="1" ht="21">
      <c r="A92" s="280" t="s">
        <v>81</v>
      </c>
      <c r="B92" s="292"/>
      <c r="C92" s="280">
        <v>244</v>
      </c>
      <c r="D92" s="280">
        <v>193</v>
      </c>
      <c r="E92" s="280">
        <f t="shared" si="5"/>
        <v>437</v>
      </c>
      <c r="F92" s="292">
        <v>0</v>
      </c>
      <c r="G92" s="292">
        <v>0</v>
      </c>
      <c r="H92" s="292">
        <v>0</v>
      </c>
      <c r="I92" s="292">
        <v>0</v>
      </c>
      <c r="J92" s="292">
        <v>0</v>
      </c>
      <c r="K92" s="292">
        <v>0</v>
      </c>
      <c r="L92" s="281">
        <v>0</v>
      </c>
      <c r="M92" s="292">
        <f>M93+M94</f>
        <v>4</v>
      </c>
      <c r="N92" s="292">
        <f t="shared" si="11"/>
        <v>244</v>
      </c>
      <c r="O92" s="292">
        <f t="shared" si="11"/>
        <v>197</v>
      </c>
      <c r="P92" s="292">
        <f t="shared" si="9"/>
        <v>441</v>
      </c>
      <c r="Q92" s="282" t="s">
        <v>126</v>
      </c>
      <c r="R92" s="279"/>
      <c r="S92" s="280"/>
      <c r="T92" s="280"/>
      <c r="U92" s="280"/>
      <c r="V92" s="280"/>
      <c r="AA92" s="285"/>
      <c r="AB92" s="285"/>
    </row>
    <row r="93" spans="1:28" s="111" customFormat="1" ht="21">
      <c r="A93" s="167" t="s">
        <v>437</v>
      </c>
      <c r="B93" s="166"/>
      <c r="C93" s="167">
        <v>242</v>
      </c>
      <c r="D93" s="167">
        <v>192</v>
      </c>
      <c r="E93" s="167">
        <f t="shared" si="5"/>
        <v>434</v>
      </c>
      <c r="F93" s="167">
        <v>0</v>
      </c>
      <c r="G93" s="167">
        <v>0</v>
      </c>
      <c r="H93" s="167">
        <v>0</v>
      </c>
      <c r="I93" s="167">
        <v>0</v>
      </c>
      <c r="J93" s="167">
        <v>0</v>
      </c>
      <c r="K93" s="167">
        <v>0</v>
      </c>
      <c r="L93" s="168">
        <v>0</v>
      </c>
      <c r="M93" s="167">
        <v>4</v>
      </c>
      <c r="N93" s="166">
        <f t="shared" si="11"/>
        <v>242</v>
      </c>
      <c r="O93" s="166">
        <f t="shared" si="11"/>
        <v>196</v>
      </c>
      <c r="P93" s="167">
        <f t="shared" si="9"/>
        <v>438</v>
      </c>
      <c r="Q93" s="172" t="s">
        <v>126</v>
      </c>
      <c r="R93" s="85"/>
      <c r="S93" s="167"/>
      <c r="T93" s="167"/>
      <c r="U93" s="167"/>
      <c r="V93" s="167"/>
      <c r="AA93" s="260"/>
      <c r="AB93" s="260"/>
    </row>
    <row r="94" spans="1:28" s="111" customFormat="1" ht="21">
      <c r="A94" s="167" t="s">
        <v>438</v>
      </c>
      <c r="B94" s="166"/>
      <c r="C94" s="167">
        <v>2</v>
      </c>
      <c r="D94" s="167">
        <v>1</v>
      </c>
      <c r="E94" s="167">
        <f t="shared" si="5"/>
        <v>3</v>
      </c>
      <c r="F94" s="168">
        <v>0</v>
      </c>
      <c r="G94" s="168">
        <v>0</v>
      </c>
      <c r="H94" s="167">
        <v>0</v>
      </c>
      <c r="I94" s="167">
        <v>0</v>
      </c>
      <c r="J94" s="168">
        <v>0</v>
      </c>
      <c r="K94" s="168">
        <v>0</v>
      </c>
      <c r="L94" s="168">
        <v>0</v>
      </c>
      <c r="M94" s="168">
        <v>0</v>
      </c>
      <c r="N94" s="166">
        <f t="shared" si="11"/>
        <v>2</v>
      </c>
      <c r="O94" s="166">
        <f t="shared" si="11"/>
        <v>1</v>
      </c>
      <c r="P94" s="167">
        <f t="shared" si="9"/>
        <v>3</v>
      </c>
      <c r="Q94" s="172" t="s">
        <v>126</v>
      </c>
      <c r="R94" s="85"/>
      <c r="S94" s="167"/>
      <c r="T94" s="167"/>
      <c r="U94" s="167"/>
      <c r="V94" s="167"/>
      <c r="AA94" s="260"/>
      <c r="AB94" s="260"/>
    </row>
    <row r="95" spans="1:28" s="284" customFormat="1" ht="21">
      <c r="A95" s="280" t="s">
        <v>82</v>
      </c>
      <c r="B95" s="292"/>
      <c r="C95" s="280">
        <v>361</v>
      </c>
      <c r="D95" s="280">
        <v>308</v>
      </c>
      <c r="E95" s="280">
        <f t="shared" si="5"/>
        <v>669</v>
      </c>
      <c r="F95" s="292">
        <f>F96+F97</f>
        <v>0</v>
      </c>
      <c r="G95" s="292">
        <f aca="true" t="shared" si="12" ref="G95:M95">G96+G97</f>
        <v>0</v>
      </c>
      <c r="H95" s="292">
        <f t="shared" si="12"/>
        <v>0</v>
      </c>
      <c r="I95" s="292">
        <f t="shared" si="12"/>
        <v>0</v>
      </c>
      <c r="J95" s="292">
        <f t="shared" si="12"/>
        <v>0</v>
      </c>
      <c r="K95" s="292">
        <f t="shared" si="12"/>
        <v>0</v>
      </c>
      <c r="L95" s="292">
        <f t="shared" si="12"/>
        <v>0</v>
      </c>
      <c r="M95" s="292">
        <f t="shared" si="12"/>
        <v>0</v>
      </c>
      <c r="N95" s="292">
        <f t="shared" si="11"/>
        <v>361</v>
      </c>
      <c r="O95" s="292">
        <f t="shared" si="11"/>
        <v>308</v>
      </c>
      <c r="P95" s="292">
        <f t="shared" si="9"/>
        <v>669</v>
      </c>
      <c r="Q95" s="282" t="s">
        <v>126</v>
      </c>
      <c r="R95" s="279"/>
      <c r="S95" s="280"/>
      <c r="T95" s="280"/>
      <c r="U95" s="280"/>
      <c r="V95" s="280"/>
      <c r="AA95" s="285"/>
      <c r="AB95" s="285"/>
    </row>
    <row r="96" spans="1:28" s="111" customFormat="1" ht="21">
      <c r="A96" s="167" t="s">
        <v>437</v>
      </c>
      <c r="B96" s="166"/>
      <c r="C96" s="167">
        <v>360</v>
      </c>
      <c r="D96" s="167">
        <v>306</v>
      </c>
      <c r="E96" s="167">
        <f t="shared" si="5"/>
        <v>666</v>
      </c>
      <c r="F96" s="168">
        <v>0</v>
      </c>
      <c r="G96" s="168">
        <v>0</v>
      </c>
      <c r="H96" s="167">
        <v>0</v>
      </c>
      <c r="I96" s="167">
        <v>0</v>
      </c>
      <c r="J96" s="167">
        <v>0</v>
      </c>
      <c r="K96" s="167">
        <v>0</v>
      </c>
      <c r="L96" s="168">
        <v>0</v>
      </c>
      <c r="M96" s="167">
        <v>0</v>
      </c>
      <c r="N96" s="166">
        <f t="shared" si="11"/>
        <v>360</v>
      </c>
      <c r="O96" s="166">
        <f t="shared" si="11"/>
        <v>306</v>
      </c>
      <c r="P96" s="167">
        <f t="shared" si="9"/>
        <v>666</v>
      </c>
      <c r="Q96" s="172" t="s">
        <v>126</v>
      </c>
      <c r="R96" s="85"/>
      <c r="S96" s="167"/>
      <c r="T96" s="167"/>
      <c r="U96" s="167"/>
      <c r="V96" s="167"/>
      <c r="AA96" s="260"/>
      <c r="AB96" s="260"/>
    </row>
    <row r="97" spans="1:28" s="111" customFormat="1" ht="21">
      <c r="A97" s="167" t="s">
        <v>438</v>
      </c>
      <c r="B97" s="166"/>
      <c r="C97" s="167">
        <v>1</v>
      </c>
      <c r="D97" s="167">
        <v>2</v>
      </c>
      <c r="E97" s="167">
        <f t="shared" si="5"/>
        <v>3</v>
      </c>
      <c r="F97" s="168">
        <v>0</v>
      </c>
      <c r="G97" s="168">
        <v>0</v>
      </c>
      <c r="H97" s="167">
        <v>0</v>
      </c>
      <c r="I97" s="167">
        <v>0</v>
      </c>
      <c r="J97" s="168">
        <v>0</v>
      </c>
      <c r="K97" s="168">
        <v>0</v>
      </c>
      <c r="L97" s="168">
        <v>0</v>
      </c>
      <c r="M97" s="168">
        <v>0</v>
      </c>
      <c r="N97" s="166">
        <f t="shared" si="11"/>
        <v>1</v>
      </c>
      <c r="O97" s="166">
        <f t="shared" si="11"/>
        <v>2</v>
      </c>
      <c r="P97" s="167">
        <f t="shared" si="9"/>
        <v>3</v>
      </c>
      <c r="Q97" s="172" t="s">
        <v>126</v>
      </c>
      <c r="R97" s="85"/>
      <c r="S97" s="167"/>
      <c r="T97" s="167"/>
      <c r="U97" s="167"/>
      <c r="V97" s="167"/>
      <c r="AA97" s="260"/>
      <c r="AB97" s="260"/>
    </row>
    <row r="98" spans="1:28" s="284" customFormat="1" ht="21">
      <c r="A98" s="292" t="s">
        <v>83</v>
      </c>
      <c r="B98" s="292">
        <v>150</v>
      </c>
      <c r="C98" s="292">
        <v>82</v>
      </c>
      <c r="D98" s="292">
        <v>69</v>
      </c>
      <c r="E98" s="280">
        <f t="shared" si="5"/>
        <v>151</v>
      </c>
      <c r="F98" s="293">
        <f>F99+F100+F101</f>
        <v>0</v>
      </c>
      <c r="G98" s="293">
        <f aca="true" t="shared" si="13" ref="G98:M98">G99+G100+G101</f>
        <v>0</v>
      </c>
      <c r="H98" s="293">
        <f t="shared" si="13"/>
        <v>0</v>
      </c>
      <c r="I98" s="293">
        <f t="shared" si="13"/>
        <v>0</v>
      </c>
      <c r="J98" s="293">
        <f t="shared" si="13"/>
        <v>0</v>
      </c>
      <c r="K98" s="293">
        <f t="shared" si="13"/>
        <v>0</v>
      </c>
      <c r="L98" s="293">
        <f t="shared" si="13"/>
        <v>0</v>
      </c>
      <c r="M98" s="293">
        <f t="shared" si="13"/>
        <v>0</v>
      </c>
      <c r="N98" s="292">
        <f t="shared" si="11"/>
        <v>82</v>
      </c>
      <c r="O98" s="292">
        <f t="shared" si="11"/>
        <v>69</v>
      </c>
      <c r="P98" s="292">
        <f t="shared" si="9"/>
        <v>151</v>
      </c>
      <c r="Q98" s="282">
        <f>P98*100/B98</f>
        <v>100.66666666666667</v>
      </c>
      <c r="R98" s="279"/>
      <c r="S98" s="280"/>
      <c r="T98" s="280"/>
      <c r="U98" s="280"/>
      <c r="V98" s="280"/>
      <c r="AA98" s="285"/>
      <c r="AB98" s="285"/>
    </row>
    <row r="99" spans="1:28" s="111" customFormat="1" ht="21">
      <c r="A99" s="167" t="s">
        <v>80</v>
      </c>
      <c r="B99" s="166"/>
      <c r="C99" s="167">
        <v>4</v>
      </c>
      <c r="D99" s="167">
        <v>3</v>
      </c>
      <c r="E99" s="167">
        <f t="shared" si="5"/>
        <v>7</v>
      </c>
      <c r="F99" s="168">
        <v>0</v>
      </c>
      <c r="G99" s="168">
        <v>0</v>
      </c>
      <c r="H99" s="168">
        <v>0</v>
      </c>
      <c r="I99" s="168">
        <v>0</v>
      </c>
      <c r="J99" s="168">
        <v>0</v>
      </c>
      <c r="K99" s="168">
        <v>0</v>
      </c>
      <c r="L99" s="168">
        <v>0</v>
      </c>
      <c r="M99" s="168">
        <v>0</v>
      </c>
      <c r="N99" s="166">
        <f t="shared" si="11"/>
        <v>4</v>
      </c>
      <c r="O99" s="166">
        <f t="shared" si="11"/>
        <v>3</v>
      </c>
      <c r="P99" s="167">
        <f t="shared" si="9"/>
        <v>7</v>
      </c>
      <c r="Q99" s="172" t="s">
        <v>126</v>
      </c>
      <c r="R99" s="85"/>
      <c r="S99" s="167"/>
      <c r="T99" s="167"/>
      <c r="U99" s="167"/>
      <c r="V99" s="167"/>
      <c r="AA99" s="260"/>
      <c r="AB99" s="260"/>
    </row>
    <row r="100" spans="1:28" s="111" customFormat="1" ht="21">
      <c r="A100" s="167" t="s">
        <v>81</v>
      </c>
      <c r="B100" s="166"/>
      <c r="C100" s="167">
        <v>36</v>
      </c>
      <c r="D100" s="167">
        <v>28</v>
      </c>
      <c r="E100" s="167">
        <f t="shared" si="5"/>
        <v>64</v>
      </c>
      <c r="F100" s="168">
        <v>0</v>
      </c>
      <c r="G100" s="168">
        <v>0</v>
      </c>
      <c r="H100" s="168">
        <v>0</v>
      </c>
      <c r="I100" s="168">
        <v>0</v>
      </c>
      <c r="J100" s="168">
        <v>0</v>
      </c>
      <c r="K100" s="168">
        <v>0</v>
      </c>
      <c r="L100" s="168">
        <v>0</v>
      </c>
      <c r="M100" s="168">
        <v>0</v>
      </c>
      <c r="N100" s="166">
        <f t="shared" si="11"/>
        <v>36</v>
      </c>
      <c r="O100" s="166">
        <f t="shared" si="11"/>
        <v>28</v>
      </c>
      <c r="P100" s="167">
        <f t="shared" si="9"/>
        <v>64</v>
      </c>
      <c r="Q100" s="172" t="s">
        <v>126</v>
      </c>
      <c r="R100" s="85"/>
      <c r="S100" s="167"/>
      <c r="T100" s="167"/>
      <c r="U100" s="167"/>
      <c r="V100" s="167"/>
      <c r="AA100" s="260"/>
      <c r="AB100" s="260"/>
    </row>
    <row r="101" spans="1:28" s="111" customFormat="1" ht="21">
      <c r="A101" s="167" t="s">
        <v>82</v>
      </c>
      <c r="B101" s="166"/>
      <c r="C101" s="167">
        <v>42</v>
      </c>
      <c r="D101" s="167">
        <v>38</v>
      </c>
      <c r="E101" s="167">
        <f t="shared" si="5"/>
        <v>80</v>
      </c>
      <c r="F101" s="168">
        <v>0</v>
      </c>
      <c r="G101" s="168">
        <v>0</v>
      </c>
      <c r="H101" s="168">
        <v>0</v>
      </c>
      <c r="I101" s="168">
        <v>0</v>
      </c>
      <c r="J101" s="168">
        <v>0</v>
      </c>
      <c r="K101" s="168">
        <v>0</v>
      </c>
      <c r="L101" s="168">
        <v>0</v>
      </c>
      <c r="M101" s="168">
        <v>0</v>
      </c>
      <c r="N101" s="166">
        <f t="shared" si="11"/>
        <v>42</v>
      </c>
      <c r="O101" s="166">
        <f t="shared" si="11"/>
        <v>38</v>
      </c>
      <c r="P101" s="167">
        <f t="shared" si="9"/>
        <v>80</v>
      </c>
      <c r="Q101" s="172" t="s">
        <v>126</v>
      </c>
      <c r="R101" s="85"/>
      <c r="S101" s="167"/>
      <c r="T101" s="167"/>
      <c r="U101" s="167"/>
      <c r="V101" s="167"/>
      <c r="AA101" s="260"/>
      <c r="AB101" s="260"/>
    </row>
    <row r="102" spans="1:28" s="111" customFormat="1" ht="21">
      <c r="A102" s="166" t="s">
        <v>439</v>
      </c>
      <c r="B102" s="166" t="s">
        <v>126</v>
      </c>
      <c r="C102" s="167">
        <v>0</v>
      </c>
      <c r="D102" s="167">
        <v>0</v>
      </c>
      <c r="E102" s="167">
        <f t="shared" si="5"/>
        <v>0</v>
      </c>
      <c r="F102" s="168">
        <v>0</v>
      </c>
      <c r="G102" s="168">
        <v>0</v>
      </c>
      <c r="H102" s="168">
        <v>0</v>
      </c>
      <c r="I102" s="168">
        <v>0</v>
      </c>
      <c r="J102" s="168">
        <v>0</v>
      </c>
      <c r="K102" s="168">
        <v>0</v>
      </c>
      <c r="L102" s="168">
        <v>0</v>
      </c>
      <c r="M102" s="168">
        <v>0</v>
      </c>
      <c r="N102" s="166">
        <f t="shared" si="11"/>
        <v>0</v>
      </c>
      <c r="O102" s="166">
        <f t="shared" si="11"/>
        <v>0</v>
      </c>
      <c r="P102" s="167">
        <f t="shared" si="9"/>
        <v>0</v>
      </c>
      <c r="Q102" s="172" t="s">
        <v>126</v>
      </c>
      <c r="R102" s="85"/>
      <c r="S102" s="167"/>
      <c r="T102" s="167"/>
      <c r="U102" s="167"/>
      <c r="V102" s="167"/>
      <c r="AA102" s="260"/>
      <c r="AB102" s="260"/>
    </row>
    <row r="103" spans="1:28" s="284" customFormat="1" ht="21">
      <c r="A103" s="280" t="s">
        <v>80</v>
      </c>
      <c r="B103" s="292"/>
      <c r="C103" s="280">
        <v>1</v>
      </c>
      <c r="D103" s="280">
        <v>7</v>
      </c>
      <c r="E103" s="280">
        <f t="shared" si="5"/>
        <v>8</v>
      </c>
      <c r="F103" s="280">
        <v>0</v>
      </c>
      <c r="G103" s="280">
        <v>0</v>
      </c>
      <c r="H103" s="280">
        <v>0</v>
      </c>
      <c r="I103" s="280">
        <v>0</v>
      </c>
      <c r="J103" s="280">
        <v>0</v>
      </c>
      <c r="K103" s="280">
        <v>0</v>
      </c>
      <c r="L103" s="280"/>
      <c r="M103" s="280"/>
      <c r="N103" s="292">
        <f t="shared" si="11"/>
        <v>1</v>
      </c>
      <c r="O103" s="292">
        <f t="shared" si="11"/>
        <v>7</v>
      </c>
      <c r="P103" s="280">
        <f t="shared" si="9"/>
        <v>8</v>
      </c>
      <c r="Q103" s="282">
        <f>P103*100/C103</f>
        <v>800</v>
      </c>
      <c r="R103" s="279"/>
      <c r="S103" s="280"/>
      <c r="T103" s="280"/>
      <c r="U103" s="280"/>
      <c r="V103" s="280"/>
      <c r="AA103" s="285"/>
      <c r="AB103" s="285"/>
    </row>
    <row r="104" spans="1:28" s="111" customFormat="1" ht="42">
      <c r="A104" s="174" t="s">
        <v>440</v>
      </c>
      <c r="B104" s="166" t="s">
        <v>126</v>
      </c>
      <c r="C104" s="167">
        <v>0</v>
      </c>
      <c r="D104" s="167">
        <v>0</v>
      </c>
      <c r="E104" s="167">
        <f t="shared" si="5"/>
        <v>0</v>
      </c>
      <c r="F104" s="167"/>
      <c r="G104" s="167"/>
      <c r="H104" s="167"/>
      <c r="I104" s="167"/>
      <c r="J104" s="167"/>
      <c r="K104" s="167"/>
      <c r="L104" s="167"/>
      <c r="M104" s="167"/>
      <c r="N104" s="166">
        <f>C104+F104+H104+J104+L104</f>
        <v>0</v>
      </c>
      <c r="O104" s="166">
        <f>D104+G104+I104+K104+M104</f>
        <v>0</v>
      </c>
      <c r="P104" s="167">
        <f t="shared" si="9"/>
        <v>0</v>
      </c>
      <c r="Q104" s="172" t="s">
        <v>126</v>
      </c>
      <c r="R104" s="85"/>
      <c r="S104" s="167"/>
      <c r="T104" s="167"/>
      <c r="U104" s="167"/>
      <c r="V104" s="167"/>
      <c r="AA104" s="260"/>
      <c r="AB104" s="260"/>
    </row>
    <row r="105" spans="1:28" s="284" customFormat="1" ht="21">
      <c r="A105" s="280" t="s">
        <v>441</v>
      </c>
      <c r="B105" s="292">
        <v>225</v>
      </c>
      <c r="C105" s="280">
        <v>60</v>
      </c>
      <c r="D105" s="280">
        <v>33</v>
      </c>
      <c r="E105" s="280">
        <f t="shared" si="5"/>
        <v>93</v>
      </c>
      <c r="F105" s="281">
        <v>0</v>
      </c>
      <c r="G105" s="281">
        <v>0</v>
      </c>
      <c r="H105" s="281">
        <v>0</v>
      </c>
      <c r="I105" s="281">
        <v>0</v>
      </c>
      <c r="J105" s="281">
        <v>0</v>
      </c>
      <c r="K105" s="281">
        <v>0</v>
      </c>
      <c r="L105" s="281">
        <v>0</v>
      </c>
      <c r="M105" s="281">
        <v>0</v>
      </c>
      <c r="N105" s="292">
        <f>C105+F105+H105+J105+L105</f>
        <v>60</v>
      </c>
      <c r="O105" s="292">
        <f>D105+G105+I105+K105+M105</f>
        <v>33</v>
      </c>
      <c r="P105" s="280">
        <f t="shared" si="9"/>
        <v>93</v>
      </c>
      <c r="Q105" s="282">
        <f>P105*100/B105</f>
        <v>41.333333333333336</v>
      </c>
      <c r="R105" s="279"/>
      <c r="S105" s="280"/>
      <c r="T105" s="280"/>
      <c r="U105" s="280"/>
      <c r="V105" s="280"/>
      <c r="AA105" s="285"/>
      <c r="AB105" s="285"/>
    </row>
  </sheetData>
  <sheetProtection/>
  <mergeCells count="89">
    <mergeCell ref="U4:U6"/>
    <mergeCell ref="V4:V6"/>
    <mergeCell ref="A1:V1"/>
    <mergeCell ref="A2:V2"/>
    <mergeCell ref="A3:U3"/>
    <mergeCell ref="A4:A6"/>
    <mergeCell ref="B4:B6"/>
    <mergeCell ref="C4:D5"/>
    <mergeCell ref="E4:E5"/>
    <mergeCell ref="F4:M4"/>
    <mergeCell ref="A24:A26"/>
    <mergeCell ref="B24:B26"/>
    <mergeCell ref="C24:D25"/>
    <mergeCell ref="E24:E25"/>
    <mergeCell ref="F24:M24"/>
    <mergeCell ref="Q4:Q6"/>
    <mergeCell ref="N4:O5"/>
    <mergeCell ref="P4:P5"/>
    <mergeCell ref="S24:S26"/>
    <mergeCell ref="T24:T26"/>
    <mergeCell ref="F5:G5"/>
    <mergeCell ref="H5:I5"/>
    <mergeCell ref="J5:K5"/>
    <mergeCell ref="L5:M5"/>
    <mergeCell ref="B7:V7"/>
    <mergeCell ref="R4:R6"/>
    <mergeCell ref="S4:S6"/>
    <mergeCell ref="T4:T6"/>
    <mergeCell ref="U24:U26"/>
    <mergeCell ref="V24:V26"/>
    <mergeCell ref="F25:G25"/>
    <mergeCell ref="H25:I25"/>
    <mergeCell ref="J25:K25"/>
    <mergeCell ref="L25:M25"/>
    <mergeCell ref="N24:O25"/>
    <mergeCell ref="P24:P25"/>
    <mergeCell ref="Q24:Q26"/>
    <mergeCell ref="R24:R26"/>
    <mergeCell ref="T41:T43"/>
    <mergeCell ref="U41:U43"/>
    <mergeCell ref="A41:A43"/>
    <mergeCell ref="B41:B43"/>
    <mergeCell ref="C41:D42"/>
    <mergeCell ref="E41:E42"/>
    <mergeCell ref="F41:M41"/>
    <mergeCell ref="N41:O42"/>
    <mergeCell ref="A60:A62"/>
    <mergeCell ref="B60:B62"/>
    <mergeCell ref="C60:D61"/>
    <mergeCell ref="E60:E61"/>
    <mergeCell ref="F60:M60"/>
    <mergeCell ref="P41:P42"/>
    <mergeCell ref="S60:S62"/>
    <mergeCell ref="T60:T62"/>
    <mergeCell ref="V41:V43"/>
    <mergeCell ref="F42:G42"/>
    <mergeCell ref="H42:I42"/>
    <mergeCell ref="J42:K42"/>
    <mergeCell ref="L42:M42"/>
    <mergeCell ref="Q41:Q43"/>
    <mergeCell ref="R41:R43"/>
    <mergeCell ref="S41:S43"/>
    <mergeCell ref="U60:U62"/>
    <mergeCell ref="V60:V62"/>
    <mergeCell ref="F61:G61"/>
    <mergeCell ref="H61:I61"/>
    <mergeCell ref="J61:K61"/>
    <mergeCell ref="L61:M61"/>
    <mergeCell ref="N60:O61"/>
    <mergeCell ref="P60:P61"/>
    <mergeCell ref="Q60:Q62"/>
    <mergeCell ref="R60:R62"/>
    <mergeCell ref="U85:U87"/>
    <mergeCell ref="A85:A87"/>
    <mergeCell ref="B85:B87"/>
    <mergeCell ref="C85:D86"/>
    <mergeCell ref="E85:E86"/>
    <mergeCell ref="F85:M85"/>
    <mergeCell ref="N85:O86"/>
    <mergeCell ref="V85:V87"/>
    <mergeCell ref="F86:G86"/>
    <mergeCell ref="H86:I86"/>
    <mergeCell ref="J86:K86"/>
    <mergeCell ref="L86:M86"/>
    <mergeCell ref="P85:P86"/>
    <mergeCell ref="Q85:Q87"/>
    <mergeCell ref="R85:R87"/>
    <mergeCell ref="S85:S87"/>
    <mergeCell ref="T85:T8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5"/>
  <sheetViews>
    <sheetView zoomScalePageLayoutView="0" workbookViewId="0" topLeftCell="A1">
      <selection activeCell="A1" sqref="A1:IV16384"/>
    </sheetView>
  </sheetViews>
  <sheetFormatPr defaultColWidth="6.8515625" defaultRowHeight="15"/>
  <cols>
    <col min="1" max="1" width="40.140625" style="90" customWidth="1"/>
    <col min="2" max="2" width="10.421875" style="90" customWidth="1"/>
    <col min="3" max="3" width="6.28125" style="90" customWidth="1"/>
    <col min="4" max="4" width="6.140625" style="90" customWidth="1"/>
    <col min="5" max="5" width="12.140625" style="90" customWidth="1"/>
    <col min="6" max="6" width="5.00390625" style="90" customWidth="1"/>
    <col min="7" max="7" width="6.00390625" style="90" customWidth="1"/>
    <col min="8" max="8" width="4.8515625" style="90" customWidth="1"/>
    <col min="9" max="9" width="5.140625" style="90" customWidth="1"/>
    <col min="10" max="10" width="4.8515625" style="90" customWidth="1"/>
    <col min="11" max="11" width="5.7109375" style="90" customWidth="1"/>
    <col min="12" max="12" width="5.28125" style="90" customWidth="1"/>
    <col min="13" max="13" width="5.421875" style="90" customWidth="1"/>
    <col min="14" max="14" width="6.7109375" style="90" customWidth="1"/>
    <col min="15" max="15" width="7.7109375" style="90" customWidth="1"/>
    <col min="16" max="21" width="10.421875" style="90" customWidth="1"/>
    <col min="22" max="16384" width="6.8515625" style="90" customWidth="1"/>
  </cols>
  <sheetData>
    <row r="1" spans="1:21" ht="23.25">
      <c r="A1" s="359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</row>
    <row r="2" spans="1:21" ht="23.25">
      <c r="A2" s="359" t="s">
        <v>442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</row>
    <row r="3" spans="1:20" ht="23.25">
      <c r="A3" s="360" t="s">
        <v>443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</row>
    <row r="4" spans="1:23" s="94" customFormat="1" ht="132.75" customHeight="1">
      <c r="A4" s="361" t="s">
        <v>3</v>
      </c>
      <c r="B4" s="363" t="s">
        <v>4</v>
      </c>
      <c r="C4" s="366" t="s">
        <v>5</v>
      </c>
      <c r="D4" s="367"/>
      <c r="E4" s="363" t="s">
        <v>86</v>
      </c>
      <c r="F4" s="366" t="s">
        <v>6</v>
      </c>
      <c r="G4" s="370"/>
      <c r="H4" s="370"/>
      <c r="I4" s="370"/>
      <c r="J4" s="370"/>
      <c r="K4" s="370"/>
      <c r="L4" s="370"/>
      <c r="M4" s="367"/>
      <c r="N4" s="366" t="s">
        <v>7</v>
      </c>
      <c r="O4" s="367"/>
      <c r="P4" s="363" t="s">
        <v>8</v>
      </c>
      <c r="Q4" s="363" t="s">
        <v>9</v>
      </c>
      <c r="R4" s="363" t="s">
        <v>10</v>
      </c>
      <c r="S4" s="363" t="s">
        <v>11</v>
      </c>
      <c r="T4" s="363" t="s">
        <v>12</v>
      </c>
      <c r="U4" s="363" t="s">
        <v>13</v>
      </c>
      <c r="V4" s="93"/>
      <c r="W4" s="93"/>
    </row>
    <row r="5" spans="1:23" s="94" customFormat="1" ht="28.5" customHeight="1">
      <c r="A5" s="362"/>
      <c r="B5" s="364"/>
      <c r="C5" s="368"/>
      <c r="D5" s="369"/>
      <c r="E5" s="365"/>
      <c r="F5" s="371" t="s">
        <v>14</v>
      </c>
      <c r="G5" s="371"/>
      <c r="H5" s="371" t="s">
        <v>15</v>
      </c>
      <c r="I5" s="371"/>
      <c r="J5" s="371" t="s">
        <v>16</v>
      </c>
      <c r="K5" s="371"/>
      <c r="L5" s="371" t="s">
        <v>17</v>
      </c>
      <c r="M5" s="371"/>
      <c r="N5" s="368"/>
      <c r="O5" s="369"/>
      <c r="P5" s="364"/>
      <c r="Q5" s="364"/>
      <c r="R5" s="364"/>
      <c r="S5" s="364"/>
      <c r="T5" s="364"/>
      <c r="U5" s="364"/>
      <c r="V5" s="93"/>
      <c r="W5" s="93"/>
    </row>
    <row r="6" spans="1:21" s="94" customFormat="1" ht="24" customHeight="1">
      <c r="A6" s="362"/>
      <c r="B6" s="365"/>
      <c r="C6" s="159" t="s">
        <v>18</v>
      </c>
      <c r="D6" s="159" t="s">
        <v>19</v>
      </c>
      <c r="E6" s="160" t="s">
        <v>20</v>
      </c>
      <c r="F6" s="159" t="s">
        <v>18</v>
      </c>
      <c r="G6" s="159" t="s">
        <v>19</v>
      </c>
      <c r="H6" s="159" t="s">
        <v>18</v>
      </c>
      <c r="I6" s="159" t="s">
        <v>19</v>
      </c>
      <c r="J6" s="159" t="s">
        <v>18</v>
      </c>
      <c r="K6" s="159" t="s">
        <v>19</v>
      </c>
      <c r="L6" s="159" t="s">
        <v>18</v>
      </c>
      <c r="M6" s="159" t="s">
        <v>19</v>
      </c>
      <c r="N6" s="159" t="s">
        <v>18</v>
      </c>
      <c r="O6" s="159" t="s">
        <v>19</v>
      </c>
      <c r="P6" s="365"/>
      <c r="Q6" s="365"/>
      <c r="R6" s="365"/>
      <c r="S6" s="365"/>
      <c r="T6" s="365"/>
      <c r="U6" s="365"/>
    </row>
    <row r="7" spans="1:21" s="94" customFormat="1" ht="24" customHeight="1">
      <c r="A7" s="161" t="s">
        <v>22</v>
      </c>
      <c r="B7" s="372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  <c r="T7" s="373"/>
      <c r="U7" s="374"/>
    </row>
    <row r="8" spans="1:21" s="101" customFormat="1" ht="26.25" customHeight="1">
      <c r="A8" s="162" t="s">
        <v>23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4"/>
      <c r="R8" s="164"/>
      <c r="S8" s="164"/>
      <c r="T8" s="164"/>
      <c r="U8" s="164"/>
    </row>
    <row r="9" spans="1:21" s="111" customFormat="1" ht="21">
      <c r="A9" s="165" t="s">
        <v>24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</row>
    <row r="10" spans="1:21" s="111" customFormat="1" ht="21">
      <c r="A10" s="16" t="s">
        <v>444</v>
      </c>
      <c r="B10" s="200">
        <v>400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295">
        <v>320000</v>
      </c>
      <c r="S10" s="296">
        <v>7500</v>
      </c>
      <c r="T10" s="296">
        <v>7500</v>
      </c>
      <c r="U10" s="167">
        <v>2.34</v>
      </c>
    </row>
    <row r="11" spans="1:21" s="111" customFormat="1" ht="21">
      <c r="A11" s="171" t="s">
        <v>445</v>
      </c>
      <c r="B11" s="200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</row>
    <row r="12" spans="1:21" s="111" customFormat="1" ht="21">
      <c r="A12" s="171" t="s">
        <v>377</v>
      </c>
      <c r="B12" s="200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</row>
    <row r="13" spans="1:21" s="111" customFormat="1" ht="29.25" customHeight="1">
      <c r="A13" s="16" t="s">
        <v>446</v>
      </c>
      <c r="B13" s="200">
        <v>336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297">
        <v>0.11</v>
      </c>
      <c r="Q13" s="295">
        <v>302400</v>
      </c>
      <c r="R13" s="296">
        <v>6175</v>
      </c>
      <c r="S13" s="296">
        <v>14675</v>
      </c>
      <c r="T13" s="296">
        <v>20850</v>
      </c>
      <c r="U13" s="167">
        <v>6.89</v>
      </c>
    </row>
    <row r="14" spans="1:21" s="111" customFormat="1" ht="21">
      <c r="A14" s="171" t="s">
        <v>447</v>
      </c>
      <c r="B14" s="167"/>
      <c r="C14" s="167"/>
      <c r="D14" s="167"/>
      <c r="E14" s="167"/>
      <c r="F14" s="298"/>
      <c r="G14" s="298"/>
      <c r="H14" s="298">
        <v>3</v>
      </c>
      <c r="I14" s="298"/>
      <c r="J14" s="298">
        <v>15</v>
      </c>
      <c r="K14" s="298">
        <v>13</v>
      </c>
      <c r="L14" s="298">
        <v>2</v>
      </c>
      <c r="M14" s="298">
        <v>3</v>
      </c>
      <c r="N14" s="298">
        <v>20</v>
      </c>
      <c r="O14" s="298">
        <v>16</v>
      </c>
      <c r="P14" s="298"/>
      <c r="Q14" s="167"/>
      <c r="R14" s="167"/>
      <c r="S14" s="167"/>
      <c r="T14" s="167"/>
      <c r="U14" s="167"/>
    </row>
    <row r="15" spans="1:21" s="111" customFormat="1" ht="21">
      <c r="A15" s="171" t="s">
        <v>377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</row>
    <row r="16" spans="1:21" s="111" customFormat="1" ht="29.25" customHeight="1">
      <c r="A16" s="16" t="s">
        <v>448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</row>
    <row r="17" spans="1:21" s="111" customFormat="1" ht="21">
      <c r="A17" s="171" t="s">
        <v>445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</row>
    <row r="18" spans="1:21" s="111" customFormat="1" ht="21">
      <c r="A18" s="171" t="s">
        <v>377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</row>
    <row r="19" spans="1:21" s="111" customFormat="1" ht="21">
      <c r="A19" s="165" t="s">
        <v>34</v>
      </c>
      <c r="B19" s="200">
        <v>460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207">
        <v>64400</v>
      </c>
      <c r="R19" s="167"/>
      <c r="S19" s="167"/>
      <c r="T19" s="167"/>
      <c r="U19" s="167"/>
    </row>
    <row r="20" spans="1:21" s="111" customFormat="1" ht="21">
      <c r="A20" s="171" t="s">
        <v>35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</row>
    <row r="21" spans="1:21" ht="21">
      <c r="A21" s="193" t="s">
        <v>36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</row>
    <row r="22" spans="1:21" s="111" customFormat="1" ht="21">
      <c r="A22" s="165" t="s">
        <v>37</v>
      </c>
      <c r="B22" s="299">
        <v>388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297">
        <v>0.11</v>
      </c>
      <c r="Q22" s="207">
        <v>232800</v>
      </c>
      <c r="R22" s="167"/>
      <c r="S22" s="296">
        <v>14545</v>
      </c>
      <c r="T22" s="296">
        <v>14545</v>
      </c>
      <c r="U22" s="167">
        <v>6.25</v>
      </c>
    </row>
    <row r="23" spans="1:21" s="111" customFormat="1" ht="21">
      <c r="A23" s="171" t="s">
        <v>449</v>
      </c>
      <c r="B23" s="167"/>
      <c r="C23" s="167"/>
      <c r="D23" s="167"/>
      <c r="E23" s="167"/>
      <c r="F23" s="167"/>
      <c r="G23" s="167"/>
      <c r="H23" s="167"/>
      <c r="I23" s="167"/>
      <c r="J23" s="167">
        <v>10</v>
      </c>
      <c r="K23" s="167">
        <v>33</v>
      </c>
      <c r="L23" s="167"/>
      <c r="M23" s="167"/>
      <c r="N23" s="167">
        <v>10</v>
      </c>
      <c r="O23" s="167">
        <v>33</v>
      </c>
      <c r="P23" s="167"/>
      <c r="Q23" s="167"/>
      <c r="R23" s="167"/>
      <c r="S23" s="167"/>
      <c r="T23" s="167"/>
      <c r="U23" s="167"/>
    </row>
    <row r="24" spans="1:21" s="111" customFormat="1" ht="21">
      <c r="A24" s="171" t="s">
        <v>114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</row>
    <row r="25" spans="1:21" s="111" customFormat="1" ht="21">
      <c r="A25" s="165" t="s">
        <v>39</v>
      </c>
      <c r="B25" s="200">
        <v>240</v>
      </c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297">
        <v>0.06</v>
      </c>
      <c r="Q25" s="207">
        <v>108800</v>
      </c>
      <c r="R25" s="167"/>
      <c r="S25" s="296">
        <v>10200</v>
      </c>
      <c r="T25" s="296">
        <v>10200</v>
      </c>
      <c r="U25" s="167">
        <v>9.38</v>
      </c>
    </row>
    <row r="26" spans="1:21" s="111" customFormat="1" ht="21">
      <c r="A26" s="300" t="s">
        <v>450</v>
      </c>
      <c r="B26" s="167"/>
      <c r="C26" s="167"/>
      <c r="D26" s="167"/>
      <c r="E26" s="167"/>
      <c r="F26" s="167"/>
      <c r="G26" s="167"/>
      <c r="H26" s="167">
        <v>8</v>
      </c>
      <c r="I26" s="167"/>
      <c r="J26" s="167">
        <v>2</v>
      </c>
      <c r="K26" s="167">
        <v>4</v>
      </c>
      <c r="L26" s="167"/>
      <c r="M26" s="167"/>
      <c r="N26" s="167">
        <v>10</v>
      </c>
      <c r="O26" s="167">
        <v>4</v>
      </c>
      <c r="P26" s="167"/>
      <c r="Q26" s="167"/>
      <c r="R26" s="167"/>
      <c r="S26" s="167"/>
      <c r="T26" s="167"/>
      <c r="U26" s="167"/>
    </row>
    <row r="27" spans="1:21" s="111" customFormat="1" ht="21">
      <c r="A27" s="165" t="s">
        <v>41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</row>
    <row r="28" spans="1:21" s="111" customFormat="1" ht="21">
      <c r="A28" s="165" t="s">
        <v>42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</row>
    <row r="29" spans="1:21" ht="42">
      <c r="A29" s="175" t="s">
        <v>43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7"/>
      <c r="P29" s="177"/>
      <c r="Q29" s="177"/>
      <c r="R29" s="177"/>
      <c r="S29" s="177"/>
      <c r="T29" s="177"/>
      <c r="U29" s="177"/>
    </row>
    <row r="30" spans="1:21" s="111" customFormat="1" ht="21">
      <c r="A30" s="165" t="s">
        <v>44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</row>
    <row r="31" spans="1:21" s="111" customFormat="1" ht="21">
      <c r="A31" s="165" t="s">
        <v>45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</row>
    <row r="32" spans="1:21" s="111" customFormat="1" ht="21">
      <c r="A32" s="165" t="s">
        <v>46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</row>
    <row r="33" spans="1:21" s="111" customFormat="1" ht="21">
      <c r="A33" s="165" t="s">
        <v>47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</row>
    <row r="34" spans="1:21" ht="42">
      <c r="A34" s="175" t="s">
        <v>48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7"/>
      <c r="P34" s="177"/>
      <c r="Q34" s="177"/>
      <c r="R34" s="177"/>
      <c r="S34" s="177"/>
      <c r="T34" s="177"/>
      <c r="U34" s="177"/>
    </row>
    <row r="35" spans="1:21" s="111" customFormat="1" ht="42">
      <c r="A35" s="174" t="s">
        <v>49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</row>
    <row r="36" spans="1:21" s="111" customFormat="1" ht="21">
      <c r="A36" s="165" t="s">
        <v>50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</row>
    <row r="37" spans="1:21" s="111" customFormat="1" ht="21">
      <c r="A37" s="165" t="s">
        <v>51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</row>
    <row r="38" spans="1:21" s="111" customFormat="1" ht="21">
      <c r="A38" s="165" t="s">
        <v>52</v>
      </c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</row>
    <row r="39" spans="1:21" s="111" customFormat="1" ht="21">
      <c r="A39" s="174" t="s">
        <v>53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</row>
    <row r="40" spans="1:21" ht="21">
      <c r="A40" s="178" t="s">
        <v>54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7"/>
      <c r="P40" s="177"/>
      <c r="Q40" s="301">
        <v>941320</v>
      </c>
      <c r="R40" s="301">
        <v>146211.89</v>
      </c>
      <c r="S40" s="301">
        <v>35416.76</v>
      </c>
      <c r="T40" s="301">
        <v>181628.65</v>
      </c>
      <c r="U40" s="177"/>
    </row>
    <row r="41" spans="1:21" s="111" customFormat="1" ht="21">
      <c r="A41" s="166" t="s">
        <v>55</v>
      </c>
      <c r="B41" s="207">
        <v>40000</v>
      </c>
      <c r="C41" s="302">
        <v>5360</v>
      </c>
      <c r="D41" s="302">
        <v>7295</v>
      </c>
      <c r="E41" s="303">
        <v>12655</v>
      </c>
      <c r="F41" s="303">
        <v>526</v>
      </c>
      <c r="G41" s="303">
        <v>623</v>
      </c>
      <c r="H41" s="303">
        <v>756</v>
      </c>
      <c r="I41" s="303">
        <v>833</v>
      </c>
      <c r="J41" s="303">
        <v>498</v>
      </c>
      <c r="K41" s="303">
        <v>815</v>
      </c>
      <c r="L41" s="302">
        <v>235</v>
      </c>
      <c r="M41" s="303">
        <v>318</v>
      </c>
      <c r="N41" s="303">
        <v>2015</v>
      </c>
      <c r="O41" s="303">
        <v>2589</v>
      </c>
      <c r="P41" s="304">
        <v>0.4314</v>
      </c>
      <c r="Q41" s="167"/>
      <c r="R41" s="167"/>
      <c r="S41" s="167"/>
      <c r="T41" s="167"/>
      <c r="U41" s="167"/>
    </row>
    <row r="42" spans="1:21" s="111" customFormat="1" ht="21">
      <c r="A42" s="166" t="s">
        <v>56</v>
      </c>
      <c r="B42" s="207">
        <v>1000</v>
      </c>
      <c r="C42" s="302">
        <v>134</v>
      </c>
      <c r="D42" s="302">
        <v>224</v>
      </c>
      <c r="E42" s="303">
        <v>358</v>
      </c>
      <c r="F42" s="303">
        <v>23</v>
      </c>
      <c r="G42" s="303">
        <v>31</v>
      </c>
      <c r="H42" s="303">
        <v>26</v>
      </c>
      <c r="I42" s="303">
        <v>32</v>
      </c>
      <c r="J42" s="303">
        <v>25</v>
      </c>
      <c r="K42" s="303">
        <v>32</v>
      </c>
      <c r="L42" s="303">
        <v>18</v>
      </c>
      <c r="M42" s="303">
        <v>15</v>
      </c>
      <c r="N42" s="303">
        <v>92</v>
      </c>
      <c r="O42" s="303">
        <v>110</v>
      </c>
      <c r="P42" s="304">
        <v>0.56</v>
      </c>
      <c r="Q42" s="167"/>
      <c r="R42" s="167"/>
      <c r="S42" s="167"/>
      <c r="T42" s="167"/>
      <c r="U42" s="167"/>
    </row>
    <row r="43" spans="1:21" s="111" customFormat="1" ht="21">
      <c r="A43" s="166" t="s">
        <v>57</v>
      </c>
      <c r="B43" s="207">
        <v>10000</v>
      </c>
      <c r="C43" s="302">
        <v>1346</v>
      </c>
      <c r="D43" s="302">
        <v>1845</v>
      </c>
      <c r="E43" s="303">
        <v>3191</v>
      </c>
      <c r="F43" s="303">
        <v>128</v>
      </c>
      <c r="G43" s="303">
        <v>240</v>
      </c>
      <c r="H43" s="303">
        <v>199</v>
      </c>
      <c r="I43" s="303">
        <v>234</v>
      </c>
      <c r="J43" s="303">
        <v>135</v>
      </c>
      <c r="K43" s="303">
        <v>174</v>
      </c>
      <c r="L43" s="303">
        <v>157</v>
      </c>
      <c r="M43" s="303">
        <v>232</v>
      </c>
      <c r="N43" s="303">
        <v>619</v>
      </c>
      <c r="O43" s="303">
        <v>880</v>
      </c>
      <c r="P43" s="304">
        <v>0.469</v>
      </c>
      <c r="Q43" s="167"/>
      <c r="R43" s="167"/>
      <c r="S43" s="167"/>
      <c r="T43" s="167"/>
      <c r="U43" s="167"/>
    </row>
    <row r="44" spans="1:21" s="111" customFormat="1" ht="21">
      <c r="A44" s="167" t="s">
        <v>451</v>
      </c>
      <c r="B44" s="200"/>
      <c r="C44" s="302"/>
      <c r="D44" s="302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</row>
    <row r="45" spans="1:21" s="111" customFormat="1" ht="21">
      <c r="A45" s="167" t="s">
        <v>452</v>
      </c>
      <c r="B45" s="200"/>
      <c r="C45" s="302"/>
      <c r="D45" s="302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</row>
    <row r="46" spans="1:21" s="111" customFormat="1" ht="21">
      <c r="A46" s="166" t="s">
        <v>62</v>
      </c>
      <c r="B46" s="305">
        <v>10000</v>
      </c>
      <c r="C46" s="302">
        <v>2811</v>
      </c>
      <c r="D46" s="302">
        <v>3508</v>
      </c>
      <c r="E46" s="167">
        <v>6319</v>
      </c>
      <c r="F46" s="167">
        <v>158</v>
      </c>
      <c r="G46" s="167">
        <v>364</v>
      </c>
      <c r="H46" s="167">
        <v>844</v>
      </c>
      <c r="I46" s="167">
        <v>931</v>
      </c>
      <c r="J46" s="167">
        <v>583</v>
      </c>
      <c r="K46" s="167">
        <v>741</v>
      </c>
      <c r="L46" s="167">
        <v>451</v>
      </c>
      <c r="M46" s="167">
        <v>509</v>
      </c>
      <c r="N46" s="167">
        <v>2036</v>
      </c>
      <c r="O46" s="167">
        <v>2545</v>
      </c>
      <c r="P46" s="306">
        <v>0.4</v>
      </c>
      <c r="Q46" s="167"/>
      <c r="R46" s="167"/>
      <c r="S46" s="167"/>
      <c r="T46" s="167"/>
      <c r="U46" s="167"/>
    </row>
    <row r="47" spans="1:21" ht="21">
      <c r="A47" s="177" t="s">
        <v>453</v>
      </c>
      <c r="B47" s="210"/>
      <c r="C47" s="307"/>
      <c r="D47" s="30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</row>
    <row r="48" spans="1:21" ht="21">
      <c r="A48" s="177" t="s">
        <v>454</v>
      </c>
      <c r="B48" s="210"/>
      <c r="C48" s="307"/>
      <c r="D48" s="30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</row>
    <row r="49" spans="1:21" ht="21">
      <c r="A49" s="191" t="s">
        <v>69</v>
      </c>
      <c r="B49" s="308">
        <v>200000</v>
      </c>
      <c r="C49" s="307">
        <v>22313</v>
      </c>
      <c r="D49" s="307">
        <v>28040</v>
      </c>
      <c r="E49" s="309">
        <v>50353</v>
      </c>
      <c r="F49" s="307">
        <v>1262</v>
      </c>
      <c r="G49" s="307">
        <v>1830</v>
      </c>
      <c r="H49" s="307">
        <v>3820</v>
      </c>
      <c r="I49" s="307">
        <v>4410</v>
      </c>
      <c r="J49" s="307">
        <v>2594</v>
      </c>
      <c r="K49" s="307">
        <v>3544</v>
      </c>
      <c r="L49" s="307">
        <v>723</v>
      </c>
      <c r="M49" s="307">
        <v>982</v>
      </c>
      <c r="N49" s="307">
        <v>8390</v>
      </c>
      <c r="O49" s="309">
        <v>10766</v>
      </c>
      <c r="P49" s="310">
        <v>0.3475</v>
      </c>
      <c r="Q49" s="177"/>
      <c r="R49" s="177"/>
      <c r="S49" s="177"/>
      <c r="T49" s="177"/>
      <c r="U49" s="177"/>
    </row>
    <row r="50" spans="1:21" ht="21">
      <c r="A50" s="177" t="s">
        <v>455</v>
      </c>
      <c r="B50" s="210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</row>
    <row r="51" spans="1:21" ht="21">
      <c r="A51" s="177" t="s">
        <v>103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</row>
    <row r="52" spans="1:21" ht="21">
      <c r="A52" s="216" t="s">
        <v>73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7"/>
      <c r="P52" s="177"/>
      <c r="Q52" s="177"/>
      <c r="R52" s="177"/>
      <c r="S52" s="177"/>
      <c r="T52" s="177"/>
      <c r="U52" s="177"/>
    </row>
    <row r="53" spans="1:21" s="111" customFormat="1" ht="21">
      <c r="A53" s="166" t="s">
        <v>74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</row>
    <row r="54" spans="1:21" s="111" customFormat="1" ht="21">
      <c r="A54" s="166" t="s">
        <v>75</v>
      </c>
      <c r="B54" s="200">
        <v>778</v>
      </c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311">
        <v>296190</v>
      </c>
      <c r="R54" s="167"/>
      <c r="S54" s="167"/>
      <c r="T54" s="167"/>
      <c r="U54" s="167"/>
    </row>
    <row r="55" spans="1:21" s="111" customFormat="1" ht="21">
      <c r="A55" s="166" t="s">
        <v>76</v>
      </c>
      <c r="B55" s="312">
        <v>1226</v>
      </c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311">
        <v>285560</v>
      </c>
      <c r="R55" s="167"/>
      <c r="S55" s="167"/>
      <c r="T55" s="167"/>
      <c r="U55" s="167"/>
    </row>
    <row r="56" spans="1:21" ht="21">
      <c r="A56" s="193" t="s">
        <v>147</v>
      </c>
      <c r="B56" s="210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</row>
    <row r="57" spans="1:21" ht="21">
      <c r="A57" s="193" t="s">
        <v>78</v>
      </c>
      <c r="B57" s="210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</row>
    <row r="58" spans="1:21" s="111" customFormat="1" ht="21">
      <c r="A58" s="166" t="s">
        <v>79</v>
      </c>
      <c r="B58" s="312">
        <v>1219</v>
      </c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313">
        <v>1106358</v>
      </c>
      <c r="R58" s="167"/>
      <c r="S58" s="167"/>
      <c r="T58" s="167"/>
      <c r="U58" s="167"/>
    </row>
    <row r="59" spans="1:21" s="111" customFormat="1" ht="21">
      <c r="A59" s="167" t="s">
        <v>80</v>
      </c>
      <c r="B59" s="200">
        <v>22</v>
      </c>
      <c r="C59" s="167">
        <v>15</v>
      </c>
      <c r="D59" s="167">
        <v>7</v>
      </c>
      <c r="E59" s="167"/>
      <c r="F59" s="167">
        <v>1</v>
      </c>
      <c r="G59" s="167"/>
      <c r="H59" s="167">
        <v>14</v>
      </c>
      <c r="I59" s="167">
        <v>7</v>
      </c>
      <c r="J59" s="167"/>
      <c r="K59" s="167"/>
      <c r="L59" s="167"/>
      <c r="M59" s="167"/>
      <c r="N59" s="167">
        <v>15</v>
      </c>
      <c r="O59" s="167">
        <v>7</v>
      </c>
      <c r="P59" s="167"/>
      <c r="Q59" s="167"/>
      <c r="R59" s="167"/>
      <c r="S59" s="167"/>
      <c r="T59" s="167"/>
      <c r="U59" s="167"/>
    </row>
    <row r="60" spans="1:21" s="111" customFormat="1" ht="21">
      <c r="A60" s="167" t="s">
        <v>81</v>
      </c>
      <c r="B60" s="200">
        <v>509</v>
      </c>
      <c r="C60" s="167">
        <v>328</v>
      </c>
      <c r="D60" s="167">
        <v>181</v>
      </c>
      <c r="E60" s="167"/>
      <c r="F60" s="167">
        <v>2</v>
      </c>
      <c r="G60" s="167"/>
      <c r="H60" s="167">
        <v>15</v>
      </c>
      <c r="I60" s="167">
        <v>18</v>
      </c>
      <c r="J60" s="167">
        <v>311</v>
      </c>
      <c r="K60" s="167">
        <v>145</v>
      </c>
      <c r="L60" s="167">
        <v>10</v>
      </c>
      <c r="M60" s="167">
        <v>18</v>
      </c>
      <c r="N60" s="167">
        <v>328</v>
      </c>
      <c r="O60" s="167">
        <v>181</v>
      </c>
      <c r="P60" s="167"/>
      <c r="Q60" s="167"/>
      <c r="R60" s="167"/>
      <c r="S60" s="167"/>
      <c r="T60" s="167"/>
      <c r="U60" s="167"/>
    </row>
    <row r="61" spans="1:21" s="111" customFormat="1" ht="21">
      <c r="A61" s="167" t="s">
        <v>82</v>
      </c>
      <c r="B61" s="200">
        <v>688</v>
      </c>
      <c r="C61" s="167">
        <v>445</v>
      </c>
      <c r="D61" s="167">
        <v>243</v>
      </c>
      <c r="E61" s="167"/>
      <c r="F61" s="167"/>
      <c r="G61" s="167">
        <v>1</v>
      </c>
      <c r="H61" s="167">
        <v>436</v>
      </c>
      <c r="I61" s="167">
        <v>232</v>
      </c>
      <c r="J61" s="167">
        <v>9</v>
      </c>
      <c r="K61" s="167">
        <v>19</v>
      </c>
      <c r="L61" s="167"/>
      <c r="M61" s="167"/>
      <c r="N61" s="167">
        <v>445</v>
      </c>
      <c r="O61" s="167">
        <v>243</v>
      </c>
      <c r="P61" s="167"/>
      <c r="Q61" s="167"/>
      <c r="R61" s="167"/>
      <c r="S61" s="167"/>
      <c r="T61" s="167"/>
      <c r="U61" s="167"/>
    </row>
    <row r="62" spans="1:21" s="111" customFormat="1" ht="21">
      <c r="A62" s="166" t="s">
        <v>83</v>
      </c>
      <c r="B62" s="200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</row>
    <row r="63" spans="1:21" s="111" customFormat="1" ht="21">
      <c r="A63" s="167" t="s">
        <v>80</v>
      </c>
      <c r="B63" s="200">
        <v>4</v>
      </c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</row>
    <row r="64" spans="1:21" s="111" customFormat="1" ht="21">
      <c r="A64" s="167" t="s">
        <v>81</v>
      </c>
      <c r="B64" s="200">
        <v>49</v>
      </c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</row>
    <row r="65" spans="1:21" s="111" customFormat="1" ht="21">
      <c r="A65" s="167" t="s">
        <v>82</v>
      </c>
      <c r="B65" s="200">
        <v>94</v>
      </c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</row>
  </sheetData>
  <sheetProtection/>
  <mergeCells count="20">
    <mergeCell ref="A1:U1"/>
    <mergeCell ref="A2:U2"/>
    <mergeCell ref="A3:T3"/>
    <mergeCell ref="A4:A6"/>
    <mergeCell ref="B4:B6"/>
    <mergeCell ref="C4:D5"/>
    <mergeCell ref="E4:E5"/>
    <mergeCell ref="F4:M4"/>
    <mergeCell ref="N4:O5"/>
    <mergeCell ref="P4:P6"/>
    <mergeCell ref="B7:U7"/>
    <mergeCell ref="Q4:Q6"/>
    <mergeCell ref="R4:R6"/>
    <mergeCell ref="S4:S6"/>
    <mergeCell ref="T4:T6"/>
    <mergeCell ref="U4:U6"/>
    <mergeCell ref="F5:G5"/>
    <mergeCell ref="H5:I5"/>
    <mergeCell ref="J5:K5"/>
    <mergeCell ref="L5:M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PageLayoutView="0" workbookViewId="0" topLeftCell="A1">
      <selection activeCell="D7" sqref="D7"/>
    </sheetView>
  </sheetViews>
  <sheetFormatPr defaultColWidth="6.8515625" defaultRowHeight="15"/>
  <cols>
    <col min="1" max="1" width="40.140625" style="90" customWidth="1"/>
    <col min="2" max="2" width="10.421875" style="403" customWidth="1"/>
    <col min="3" max="4" width="8.57421875" style="404" customWidth="1"/>
    <col min="5" max="5" width="12.140625" style="90" customWidth="1"/>
    <col min="6" max="15" width="5.28125" style="90" customWidth="1"/>
    <col min="16" max="16" width="10.421875" style="90" customWidth="1"/>
    <col min="17" max="17" width="11.140625" style="90" customWidth="1"/>
    <col min="18" max="21" width="10.421875" style="90" customWidth="1"/>
    <col min="22" max="16384" width="6.8515625" style="90" customWidth="1"/>
  </cols>
  <sheetData>
    <row r="1" ht="21">
      <c r="N1" s="91"/>
    </row>
    <row r="2" spans="1:21" ht="23.25">
      <c r="A2" s="359" t="s">
        <v>0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</row>
    <row r="3" spans="1:21" ht="23.25">
      <c r="A3" s="359" t="s">
        <v>442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</row>
    <row r="4" spans="1:21" ht="23.25">
      <c r="A4" s="405" t="s">
        <v>456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</row>
    <row r="5" spans="1:23" s="94" customFormat="1" ht="132.75" customHeight="1">
      <c r="A5" s="361" t="s">
        <v>3</v>
      </c>
      <c r="B5" s="406" t="s">
        <v>4</v>
      </c>
      <c r="C5" s="407" t="s">
        <v>5</v>
      </c>
      <c r="D5" s="408"/>
      <c r="E5" s="363" t="s">
        <v>86</v>
      </c>
      <c r="F5" s="366" t="s">
        <v>6</v>
      </c>
      <c r="G5" s="370"/>
      <c r="H5" s="370"/>
      <c r="I5" s="370"/>
      <c r="J5" s="370"/>
      <c r="K5" s="370"/>
      <c r="L5" s="370"/>
      <c r="M5" s="367"/>
      <c r="N5" s="366" t="s">
        <v>7</v>
      </c>
      <c r="O5" s="367"/>
      <c r="P5" s="363" t="s">
        <v>8</v>
      </c>
      <c r="Q5" s="363" t="s">
        <v>9</v>
      </c>
      <c r="R5" s="363" t="s">
        <v>10</v>
      </c>
      <c r="S5" s="363" t="s">
        <v>11</v>
      </c>
      <c r="T5" s="363" t="s">
        <v>12</v>
      </c>
      <c r="U5" s="363" t="s">
        <v>13</v>
      </c>
      <c r="V5" s="93"/>
      <c r="W5" s="93"/>
    </row>
    <row r="6" spans="1:23" s="94" customFormat="1" ht="28.5" customHeight="1">
      <c r="A6" s="362"/>
      <c r="B6" s="409"/>
      <c r="C6" s="410"/>
      <c r="D6" s="411"/>
      <c r="E6" s="365"/>
      <c r="F6" s="371" t="s">
        <v>14</v>
      </c>
      <c r="G6" s="371"/>
      <c r="H6" s="371" t="s">
        <v>15</v>
      </c>
      <c r="I6" s="371"/>
      <c r="J6" s="371" t="s">
        <v>16</v>
      </c>
      <c r="K6" s="371"/>
      <c r="L6" s="371" t="s">
        <v>17</v>
      </c>
      <c r="M6" s="371"/>
      <c r="N6" s="368"/>
      <c r="O6" s="369"/>
      <c r="P6" s="364"/>
      <c r="Q6" s="364"/>
      <c r="R6" s="364"/>
      <c r="S6" s="364"/>
      <c r="T6" s="364"/>
      <c r="U6" s="364"/>
      <c r="V6" s="93"/>
      <c r="W6" s="93"/>
    </row>
    <row r="7" spans="1:21" s="94" customFormat="1" ht="24" customHeight="1">
      <c r="A7" s="362"/>
      <c r="B7" s="412"/>
      <c r="C7" s="413" t="s">
        <v>18</v>
      </c>
      <c r="D7" s="413" t="s">
        <v>19</v>
      </c>
      <c r="E7" s="414" t="s">
        <v>21</v>
      </c>
      <c r="F7" s="159" t="s">
        <v>18</v>
      </c>
      <c r="G7" s="159" t="s">
        <v>19</v>
      </c>
      <c r="H7" s="159" t="s">
        <v>18</v>
      </c>
      <c r="I7" s="159" t="s">
        <v>19</v>
      </c>
      <c r="J7" s="159" t="s">
        <v>18</v>
      </c>
      <c r="K7" s="159" t="s">
        <v>19</v>
      </c>
      <c r="L7" s="159" t="s">
        <v>18</v>
      </c>
      <c r="M7" s="159" t="s">
        <v>19</v>
      </c>
      <c r="N7" s="159" t="s">
        <v>18</v>
      </c>
      <c r="O7" s="159" t="s">
        <v>19</v>
      </c>
      <c r="P7" s="365"/>
      <c r="Q7" s="365"/>
      <c r="R7" s="365"/>
      <c r="S7" s="365"/>
      <c r="T7" s="365"/>
      <c r="U7" s="365"/>
    </row>
    <row r="8" spans="1:21" s="94" customFormat="1" ht="24" customHeight="1">
      <c r="A8" s="161" t="s">
        <v>22</v>
      </c>
      <c r="B8" s="372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74"/>
    </row>
    <row r="9" spans="1:21" s="101" customFormat="1" ht="26.25" customHeight="1">
      <c r="A9" s="162" t="s">
        <v>23</v>
      </c>
      <c r="B9" s="415"/>
      <c r="C9" s="416"/>
      <c r="D9" s="416"/>
      <c r="E9" s="416"/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163"/>
      <c r="Q9" s="164"/>
      <c r="R9" s="164"/>
      <c r="S9" s="164"/>
      <c r="T9" s="164"/>
      <c r="U9" s="164"/>
    </row>
    <row r="10" spans="1:21" s="111" customFormat="1" ht="21">
      <c r="A10" s="165" t="s">
        <v>24</v>
      </c>
      <c r="B10" s="417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167"/>
      <c r="Q10" s="167"/>
      <c r="R10" s="167"/>
      <c r="S10" s="167"/>
      <c r="T10" s="167"/>
      <c r="U10" s="167"/>
    </row>
    <row r="11" spans="1:21" s="111" customFormat="1" ht="21">
      <c r="A11" s="16" t="s">
        <v>375</v>
      </c>
      <c r="B11" s="417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167"/>
      <c r="Q11" s="167"/>
      <c r="R11" s="167"/>
      <c r="S11" s="167"/>
      <c r="T11" s="167"/>
      <c r="U11" s="167"/>
    </row>
    <row r="12" spans="1:21" s="423" customFormat="1" ht="42">
      <c r="A12" s="418" t="s">
        <v>457</v>
      </c>
      <c r="B12" s="419">
        <v>25</v>
      </c>
      <c r="C12" s="419">
        <f>'[1]พฤศจิกายน  56'!$C$4</f>
        <v>0</v>
      </c>
      <c r="D12" s="419">
        <f>'[1]พฤศจิกายน  56'!$D$4</f>
        <v>0</v>
      </c>
      <c r="E12" s="419">
        <f>C12+D12</f>
        <v>0</v>
      </c>
      <c r="F12" s="419">
        <f>'[1]ธันวาคม 56'!$F$4</f>
        <v>0</v>
      </c>
      <c r="G12" s="419">
        <f>'[1]ธันวาคม 56'!$G$5</f>
        <v>0</v>
      </c>
      <c r="H12" s="419">
        <v>8</v>
      </c>
      <c r="I12" s="419">
        <v>2</v>
      </c>
      <c r="J12" s="419">
        <v>10</v>
      </c>
      <c r="K12" s="419">
        <v>10</v>
      </c>
      <c r="L12" s="419">
        <v>1</v>
      </c>
      <c r="M12" s="419">
        <v>0</v>
      </c>
      <c r="N12" s="419">
        <f>F12+H12+J12+L12</f>
        <v>19</v>
      </c>
      <c r="O12" s="419">
        <f>G12+I12+K12+M12</f>
        <v>12</v>
      </c>
      <c r="P12" s="420">
        <f>((N12+O12)/B12)*100</f>
        <v>124</v>
      </c>
      <c r="Q12" s="421">
        <v>20000</v>
      </c>
      <c r="R12" s="422">
        <v>0</v>
      </c>
      <c r="S12" s="421">
        <v>20000</v>
      </c>
      <c r="T12" s="421">
        <f>R12+S12</f>
        <v>20000</v>
      </c>
      <c r="U12" s="420">
        <f>(T12/Q12)*100</f>
        <v>100</v>
      </c>
    </row>
    <row r="13" spans="1:21" s="111" customFormat="1" ht="42">
      <c r="A13" s="171" t="s">
        <v>458</v>
      </c>
      <c r="B13" s="419">
        <v>25</v>
      </c>
      <c r="C13" s="419">
        <v>0</v>
      </c>
      <c r="D13" s="419">
        <v>0</v>
      </c>
      <c r="E13" s="419">
        <f>C13+D13</f>
        <v>0</v>
      </c>
      <c r="F13" s="419">
        <v>0</v>
      </c>
      <c r="G13" s="419">
        <v>0</v>
      </c>
      <c r="H13" s="419">
        <v>0</v>
      </c>
      <c r="I13" s="419">
        <v>12</v>
      </c>
      <c r="J13" s="419">
        <v>0</v>
      </c>
      <c r="K13" s="419">
        <v>12</v>
      </c>
      <c r="L13" s="419">
        <v>0</v>
      </c>
      <c r="M13" s="419">
        <v>1</v>
      </c>
      <c r="N13" s="419">
        <f>F13+H13+J13+L13</f>
        <v>0</v>
      </c>
      <c r="O13" s="419">
        <f>G13+I13+K13+M13</f>
        <v>25</v>
      </c>
      <c r="P13" s="420">
        <f>((N13+O13)/B13)*100</f>
        <v>100</v>
      </c>
      <c r="Q13" s="421">
        <v>20000</v>
      </c>
      <c r="R13" s="424">
        <v>0</v>
      </c>
      <c r="S13" s="421">
        <v>19320</v>
      </c>
      <c r="T13" s="421">
        <v>19320</v>
      </c>
      <c r="U13" s="425">
        <f>(T13/Q13)*100</f>
        <v>96.6</v>
      </c>
    </row>
    <row r="14" spans="1:21" s="111" customFormat="1" ht="21">
      <c r="A14" s="165" t="s">
        <v>34</v>
      </c>
      <c r="B14" s="417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167"/>
      <c r="Q14" s="167"/>
      <c r="R14" s="167"/>
      <c r="S14" s="167"/>
      <c r="T14" s="167"/>
      <c r="U14" s="167"/>
    </row>
    <row r="15" spans="1:21" s="111" customFormat="1" ht="21">
      <c r="A15" s="171" t="s">
        <v>35</v>
      </c>
      <c r="B15" s="417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167"/>
      <c r="Q15" s="167"/>
      <c r="R15" s="167"/>
      <c r="S15" s="167"/>
      <c r="T15" s="167"/>
      <c r="U15" s="167"/>
    </row>
    <row r="16" spans="1:21" ht="21">
      <c r="A16" s="193" t="s">
        <v>36</v>
      </c>
      <c r="B16" s="426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177"/>
      <c r="Q16" s="177"/>
      <c r="R16" s="177"/>
      <c r="S16" s="177"/>
      <c r="T16" s="177"/>
      <c r="U16" s="177"/>
    </row>
    <row r="17" spans="1:21" s="111" customFormat="1" ht="21">
      <c r="A17" s="165" t="s">
        <v>37</v>
      </c>
      <c r="B17" s="417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167"/>
      <c r="Q17" s="167"/>
      <c r="R17" s="167"/>
      <c r="S17" s="167"/>
      <c r="T17" s="167"/>
      <c r="U17" s="167"/>
    </row>
    <row r="18" spans="1:21" s="111" customFormat="1" ht="21">
      <c r="A18" s="171" t="s">
        <v>38</v>
      </c>
      <c r="B18" s="417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167"/>
      <c r="Q18" s="167"/>
      <c r="R18" s="167"/>
      <c r="S18" s="167"/>
      <c r="T18" s="167"/>
      <c r="U18" s="167"/>
    </row>
    <row r="19" spans="1:21" s="111" customFormat="1" ht="21">
      <c r="A19" s="171" t="s">
        <v>114</v>
      </c>
      <c r="B19" s="417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167"/>
      <c r="Q19" s="167"/>
      <c r="R19" s="167"/>
      <c r="S19" s="167"/>
      <c r="T19" s="167"/>
      <c r="U19" s="167"/>
    </row>
    <row r="20" spans="1:21" s="111" customFormat="1" ht="21">
      <c r="A20" s="165" t="s">
        <v>39</v>
      </c>
      <c r="B20" s="417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167"/>
      <c r="Q20" s="167"/>
      <c r="R20" s="167"/>
      <c r="S20" s="167"/>
      <c r="T20" s="167"/>
      <c r="U20" s="167"/>
    </row>
    <row r="21" spans="1:21" s="111" customFormat="1" ht="21">
      <c r="A21" s="300" t="s">
        <v>40</v>
      </c>
      <c r="B21" s="417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167"/>
      <c r="Q21" s="167"/>
      <c r="R21" s="167"/>
      <c r="S21" s="167"/>
      <c r="T21" s="167"/>
      <c r="U21" s="167"/>
    </row>
    <row r="22" spans="1:21" s="111" customFormat="1" ht="21">
      <c r="A22" s="165" t="s">
        <v>41</v>
      </c>
      <c r="B22" s="417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167"/>
      <c r="Q22" s="167"/>
      <c r="R22" s="167"/>
      <c r="S22" s="167"/>
      <c r="T22" s="167"/>
      <c r="U22" s="167"/>
    </row>
    <row r="23" spans="1:21" s="111" customFormat="1" ht="21">
      <c r="A23" s="165" t="s">
        <v>42</v>
      </c>
      <c r="B23" s="417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167"/>
      <c r="Q23" s="167"/>
      <c r="R23" s="167"/>
      <c r="S23" s="167"/>
      <c r="T23" s="167"/>
      <c r="U23" s="167"/>
    </row>
    <row r="24" spans="1:21" ht="42">
      <c r="A24" s="175" t="s">
        <v>43</v>
      </c>
      <c r="B24" s="428"/>
      <c r="C24" s="429"/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27"/>
      <c r="P24" s="177"/>
      <c r="Q24" s="177"/>
      <c r="R24" s="177"/>
      <c r="S24" s="177"/>
      <c r="T24" s="177"/>
      <c r="U24" s="177"/>
    </row>
    <row r="25" spans="1:21" s="111" customFormat="1" ht="21">
      <c r="A25" s="165" t="s">
        <v>44</v>
      </c>
      <c r="B25" s="430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167"/>
      <c r="Q25" s="167"/>
      <c r="R25" s="167"/>
      <c r="S25" s="167"/>
      <c r="T25" s="167"/>
      <c r="U25" s="167"/>
    </row>
    <row r="26" spans="1:21" s="111" customFormat="1" ht="21">
      <c r="A26" s="165" t="s">
        <v>45</v>
      </c>
      <c r="B26" s="430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167"/>
      <c r="Q26" s="167"/>
      <c r="R26" s="167"/>
      <c r="S26" s="167"/>
      <c r="T26" s="167"/>
      <c r="U26" s="167"/>
    </row>
    <row r="27" spans="1:21" s="111" customFormat="1" ht="21">
      <c r="A27" s="165" t="s">
        <v>46</v>
      </c>
      <c r="B27" s="430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167"/>
      <c r="Q27" s="167"/>
      <c r="R27" s="167"/>
      <c r="S27" s="167"/>
      <c r="T27" s="167"/>
      <c r="U27" s="167"/>
    </row>
    <row r="28" spans="1:21" s="111" customFormat="1" ht="21">
      <c r="A28" s="165" t="s">
        <v>47</v>
      </c>
      <c r="B28" s="430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167"/>
      <c r="Q28" s="167"/>
      <c r="R28" s="167"/>
      <c r="S28" s="167"/>
      <c r="T28" s="167"/>
      <c r="U28" s="167"/>
    </row>
    <row r="29" spans="1:21" ht="42">
      <c r="A29" s="175" t="s">
        <v>48</v>
      </c>
      <c r="B29" s="431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7"/>
      <c r="P29" s="177"/>
      <c r="Q29" s="177"/>
      <c r="R29" s="177"/>
      <c r="S29" s="177"/>
      <c r="T29" s="177"/>
      <c r="U29" s="177"/>
    </row>
    <row r="30" spans="1:21" s="111" customFormat="1" ht="42">
      <c r="A30" s="174" t="s">
        <v>49</v>
      </c>
      <c r="B30" s="430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167"/>
      <c r="Q30" s="167"/>
      <c r="R30" s="167"/>
      <c r="S30" s="167"/>
      <c r="T30" s="167"/>
      <c r="U30" s="167"/>
    </row>
    <row r="31" spans="1:21" s="111" customFormat="1" ht="21">
      <c r="A31" s="165" t="s">
        <v>50</v>
      </c>
      <c r="B31" s="430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167"/>
      <c r="Q31" s="167"/>
      <c r="R31" s="167"/>
      <c r="S31" s="167"/>
      <c r="T31" s="167"/>
      <c r="U31" s="167"/>
    </row>
    <row r="32" spans="1:21" s="111" customFormat="1" ht="21">
      <c r="A32" s="165" t="s">
        <v>51</v>
      </c>
      <c r="B32" s="43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167"/>
      <c r="Q32" s="167"/>
      <c r="R32" s="167"/>
      <c r="S32" s="167"/>
      <c r="T32" s="167"/>
      <c r="U32" s="167"/>
    </row>
    <row r="33" spans="1:21" s="111" customFormat="1" ht="21">
      <c r="A33" s="165" t="s">
        <v>52</v>
      </c>
      <c r="B33" s="430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167"/>
      <c r="Q33" s="167"/>
      <c r="R33" s="167"/>
      <c r="S33" s="167"/>
      <c r="T33" s="167"/>
      <c r="U33" s="167"/>
    </row>
    <row r="34" spans="1:21" s="111" customFormat="1" ht="21">
      <c r="A34" s="174" t="s">
        <v>53</v>
      </c>
      <c r="B34" s="430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167"/>
      <c r="Q34" s="167"/>
      <c r="R34" s="167"/>
      <c r="S34" s="167"/>
      <c r="T34" s="167"/>
      <c r="U34" s="167"/>
    </row>
    <row r="35" spans="1:21" ht="21">
      <c r="A35" s="178" t="s">
        <v>54</v>
      </c>
      <c r="B35" s="431"/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7"/>
      <c r="P35" s="177"/>
      <c r="Q35" s="177"/>
      <c r="R35" s="177"/>
      <c r="S35" s="177"/>
      <c r="T35" s="177"/>
      <c r="U35" s="177"/>
    </row>
    <row r="36" spans="1:21" s="111" customFormat="1" ht="21">
      <c r="A36" s="166" t="s">
        <v>55</v>
      </c>
      <c r="B36" s="419">
        <v>3000</v>
      </c>
      <c r="C36" s="419">
        <v>407</v>
      </c>
      <c r="D36" s="419">
        <v>925</v>
      </c>
      <c r="E36" s="419">
        <f>C36+D36</f>
        <v>1332</v>
      </c>
      <c r="F36" s="419">
        <v>8</v>
      </c>
      <c r="G36" s="419">
        <v>25</v>
      </c>
      <c r="H36" s="419">
        <v>30</v>
      </c>
      <c r="I36" s="419">
        <v>76</v>
      </c>
      <c r="J36" s="419">
        <v>22</v>
      </c>
      <c r="K36" s="419">
        <v>84</v>
      </c>
      <c r="L36" s="419">
        <v>2</v>
      </c>
      <c r="M36" s="419">
        <v>3</v>
      </c>
      <c r="N36" s="419">
        <f>F36+H36+J36+L36</f>
        <v>62</v>
      </c>
      <c r="O36" s="419">
        <f>G36+I36+K36+M36</f>
        <v>188</v>
      </c>
      <c r="P36" s="425">
        <f>((E36+N36+O36)/B36)*100</f>
        <v>52.733333333333334</v>
      </c>
      <c r="Q36" s="167"/>
      <c r="R36" s="167"/>
      <c r="S36" s="167"/>
      <c r="T36" s="167"/>
      <c r="U36" s="167"/>
    </row>
    <row r="37" spans="1:21" s="111" customFormat="1" ht="21">
      <c r="A37" s="166" t="s">
        <v>56</v>
      </c>
      <c r="B37" s="419">
        <v>300</v>
      </c>
      <c r="C37" s="419">
        <v>19</v>
      </c>
      <c r="D37" s="419">
        <v>22</v>
      </c>
      <c r="E37" s="419">
        <f>C37+D37</f>
        <v>41</v>
      </c>
      <c r="F37" s="419">
        <v>0</v>
      </c>
      <c r="G37" s="419">
        <v>0</v>
      </c>
      <c r="H37" s="419">
        <v>0</v>
      </c>
      <c r="I37" s="419">
        <v>1</v>
      </c>
      <c r="J37" s="419">
        <v>0</v>
      </c>
      <c r="K37" s="419">
        <v>0</v>
      </c>
      <c r="L37" s="419">
        <v>0</v>
      </c>
      <c r="M37" s="419">
        <v>0</v>
      </c>
      <c r="N37" s="419">
        <f>F37+H37+J37+L37</f>
        <v>0</v>
      </c>
      <c r="O37" s="419">
        <f>G37+I37+K37+M37</f>
        <v>1</v>
      </c>
      <c r="P37" s="425">
        <f>((E37+N37+O37)/B37)*100</f>
        <v>14.000000000000002</v>
      </c>
      <c r="Q37" s="167"/>
      <c r="R37" s="167"/>
      <c r="S37" s="167"/>
      <c r="T37" s="167"/>
      <c r="U37" s="167"/>
    </row>
    <row r="38" spans="1:21" s="111" customFormat="1" ht="21">
      <c r="A38" s="166" t="s">
        <v>57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433"/>
      <c r="Q38" s="167"/>
      <c r="R38" s="167"/>
      <c r="S38" s="167"/>
      <c r="T38" s="167"/>
      <c r="U38" s="167"/>
    </row>
    <row r="39" spans="1:21" s="111" customFormat="1" ht="21">
      <c r="A39" s="167" t="s">
        <v>459</v>
      </c>
      <c r="B39" s="419">
        <v>6300</v>
      </c>
      <c r="C39" s="419">
        <v>662</v>
      </c>
      <c r="D39" s="419">
        <v>925</v>
      </c>
      <c r="E39" s="419">
        <f>C39+D39</f>
        <v>1587</v>
      </c>
      <c r="F39" s="434">
        <f aca="true" t="shared" si="0" ref="F39:K39">SUM(F33:F38)</f>
        <v>8</v>
      </c>
      <c r="G39" s="434">
        <f t="shared" si="0"/>
        <v>25</v>
      </c>
      <c r="H39" s="434">
        <f t="shared" si="0"/>
        <v>30</v>
      </c>
      <c r="I39" s="434">
        <f t="shared" si="0"/>
        <v>77</v>
      </c>
      <c r="J39" s="434">
        <f t="shared" si="0"/>
        <v>22</v>
      </c>
      <c r="K39" s="434">
        <f t="shared" si="0"/>
        <v>84</v>
      </c>
      <c r="L39" s="434">
        <f>SUM(L34:L38)</f>
        <v>2</v>
      </c>
      <c r="M39" s="434">
        <f>SUM(M34:M38)</f>
        <v>3</v>
      </c>
      <c r="N39" s="419">
        <f aca="true" t="shared" si="1" ref="N39:O42">F39+H39+J39+L39</f>
        <v>62</v>
      </c>
      <c r="O39" s="419">
        <f t="shared" si="1"/>
        <v>189</v>
      </c>
      <c r="P39" s="425">
        <f>((E39+N39+O39)/B39)*100</f>
        <v>29.174603174603174</v>
      </c>
      <c r="Q39" s="167"/>
      <c r="R39" s="167"/>
      <c r="S39" s="167"/>
      <c r="T39" s="167"/>
      <c r="U39" s="167"/>
    </row>
    <row r="40" spans="1:21" s="111" customFormat="1" ht="21">
      <c r="A40" s="167" t="s">
        <v>460</v>
      </c>
      <c r="B40" s="419">
        <v>300</v>
      </c>
      <c r="C40" s="419">
        <v>24</v>
      </c>
      <c r="D40" s="419">
        <v>24</v>
      </c>
      <c r="E40" s="419">
        <f>C40+D40</f>
        <v>48</v>
      </c>
      <c r="F40" s="419">
        <v>0</v>
      </c>
      <c r="G40" s="419">
        <v>0</v>
      </c>
      <c r="H40" s="419">
        <v>0</v>
      </c>
      <c r="I40" s="419">
        <v>15</v>
      </c>
      <c r="J40" s="419">
        <v>0</v>
      </c>
      <c r="K40" s="419">
        <v>10</v>
      </c>
      <c r="L40" s="419">
        <v>0</v>
      </c>
      <c r="M40" s="419">
        <v>0</v>
      </c>
      <c r="N40" s="419">
        <f t="shared" si="1"/>
        <v>0</v>
      </c>
      <c r="O40" s="419">
        <f t="shared" si="1"/>
        <v>25</v>
      </c>
      <c r="P40" s="425">
        <f>((E40+N40+O40)/B40)*100</f>
        <v>24.333333333333336</v>
      </c>
      <c r="Q40" s="167"/>
      <c r="R40" s="167"/>
      <c r="S40" s="167"/>
      <c r="T40" s="167"/>
      <c r="U40" s="167"/>
    </row>
    <row r="41" spans="1:21" s="111" customFormat="1" ht="21">
      <c r="A41" s="167" t="s">
        <v>461</v>
      </c>
      <c r="B41" s="419">
        <v>100</v>
      </c>
      <c r="C41" s="419">
        <v>0</v>
      </c>
      <c r="D41" s="419">
        <v>0</v>
      </c>
      <c r="E41" s="419">
        <f>C41+D41</f>
        <v>0</v>
      </c>
      <c r="F41" s="419">
        <v>44</v>
      </c>
      <c r="G41" s="419">
        <v>60</v>
      </c>
      <c r="H41" s="419">
        <v>0</v>
      </c>
      <c r="I41" s="419">
        <v>0</v>
      </c>
      <c r="J41" s="419">
        <v>0</v>
      </c>
      <c r="K41" s="419">
        <v>0</v>
      </c>
      <c r="L41" s="419">
        <v>0</v>
      </c>
      <c r="M41" s="419">
        <v>0</v>
      </c>
      <c r="N41" s="419">
        <f t="shared" si="1"/>
        <v>44</v>
      </c>
      <c r="O41" s="419">
        <f t="shared" si="1"/>
        <v>60</v>
      </c>
      <c r="P41" s="425">
        <f>((E41+N41+O41)/B41)*100</f>
        <v>104</v>
      </c>
      <c r="Q41" s="167"/>
      <c r="R41" s="167"/>
      <c r="S41" s="167"/>
      <c r="T41" s="167"/>
      <c r="U41" s="167"/>
    </row>
    <row r="42" spans="1:21" s="111" customFormat="1" ht="21">
      <c r="A42" s="167" t="s">
        <v>462</v>
      </c>
      <c r="B42" s="419">
        <v>200</v>
      </c>
      <c r="C42" s="419">
        <v>0</v>
      </c>
      <c r="D42" s="419">
        <v>0</v>
      </c>
      <c r="E42" s="419">
        <f>C42+D42</f>
        <v>0</v>
      </c>
      <c r="F42" s="419">
        <v>2</v>
      </c>
      <c r="G42" s="419">
        <v>10</v>
      </c>
      <c r="H42" s="419">
        <v>2</v>
      </c>
      <c r="I42" s="419">
        <v>11</v>
      </c>
      <c r="J42" s="419">
        <v>4</v>
      </c>
      <c r="K42" s="419">
        <v>10</v>
      </c>
      <c r="L42" s="419">
        <v>3</v>
      </c>
      <c r="M42" s="419">
        <v>9</v>
      </c>
      <c r="N42" s="419">
        <f t="shared" si="1"/>
        <v>11</v>
      </c>
      <c r="O42" s="419">
        <f t="shared" si="1"/>
        <v>40</v>
      </c>
      <c r="P42" s="425">
        <f>((E42+N42+O42)/B42)*100</f>
        <v>25.5</v>
      </c>
      <c r="Q42" s="167"/>
      <c r="R42" s="167"/>
      <c r="S42" s="167"/>
      <c r="T42" s="167"/>
      <c r="U42" s="167"/>
    </row>
    <row r="43" spans="1:21" s="111" customFormat="1" ht="21">
      <c r="A43" s="166" t="s">
        <v>62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261"/>
      <c r="Q43" s="167"/>
      <c r="R43" s="167"/>
      <c r="S43" s="167"/>
      <c r="T43" s="167"/>
      <c r="U43" s="167"/>
    </row>
    <row r="44" spans="1:21" ht="21">
      <c r="A44" s="177" t="s">
        <v>463</v>
      </c>
      <c r="B44" s="435">
        <v>1000</v>
      </c>
      <c r="C44" s="435">
        <f>'[2]ธันวาคม 56'!C42+'[2]ธันวาคม 56'!N42</f>
        <v>407</v>
      </c>
      <c r="D44" s="435">
        <f>'[2]ธันวาคม 56'!D42+'[2]ธันวาคม 56'!O42</f>
        <v>466</v>
      </c>
      <c r="E44" s="436">
        <f>C44+D44</f>
        <v>873</v>
      </c>
      <c r="F44" s="419">
        <v>6</v>
      </c>
      <c r="G44" s="419">
        <v>20</v>
      </c>
      <c r="H44" s="419">
        <v>30</v>
      </c>
      <c r="I44" s="419">
        <v>36</v>
      </c>
      <c r="J44" s="419">
        <v>22</v>
      </c>
      <c r="K44" s="419">
        <v>48</v>
      </c>
      <c r="L44" s="434">
        <v>2</v>
      </c>
      <c r="M44" s="434">
        <v>3</v>
      </c>
      <c r="N44" s="419">
        <f aca="true" t="shared" si="2" ref="N44:O46">F44+H44+J44+L44</f>
        <v>60</v>
      </c>
      <c r="O44" s="419">
        <f t="shared" si="2"/>
        <v>107</v>
      </c>
      <c r="P44" s="425">
        <f>((E44+N44+O44)/B44)*100</f>
        <v>104</v>
      </c>
      <c r="Q44" s="177"/>
      <c r="R44" s="177"/>
      <c r="S44" s="177"/>
      <c r="T44" s="177"/>
      <c r="U44" s="177"/>
    </row>
    <row r="45" spans="1:21" ht="21">
      <c r="A45" s="177" t="s">
        <v>464</v>
      </c>
      <c r="B45" s="435">
        <v>300</v>
      </c>
      <c r="C45" s="436">
        <v>305</v>
      </c>
      <c r="D45" s="436">
        <v>301</v>
      </c>
      <c r="E45" s="436">
        <f>C45+D45</f>
        <v>606</v>
      </c>
      <c r="F45" s="435">
        <v>19</v>
      </c>
      <c r="G45" s="435">
        <v>22</v>
      </c>
      <c r="H45" s="435">
        <v>66</v>
      </c>
      <c r="I45" s="435">
        <v>71</v>
      </c>
      <c r="J45" s="435">
        <v>20</v>
      </c>
      <c r="K45" s="435">
        <v>25</v>
      </c>
      <c r="L45" s="435">
        <v>2</v>
      </c>
      <c r="M45" s="435">
        <v>3</v>
      </c>
      <c r="N45" s="436">
        <f t="shared" si="2"/>
        <v>107</v>
      </c>
      <c r="O45" s="436">
        <f t="shared" si="2"/>
        <v>121</v>
      </c>
      <c r="P45" s="425">
        <f aca="true" t="shared" si="3" ref="P45:P50">((E45+N45+O45)/B45)*100</f>
        <v>278</v>
      </c>
      <c r="Q45" s="177"/>
      <c r="R45" s="177"/>
      <c r="S45" s="177"/>
      <c r="T45" s="177"/>
      <c r="U45" s="177"/>
    </row>
    <row r="46" spans="1:21" ht="21">
      <c r="A46" s="177" t="s">
        <v>465</v>
      </c>
      <c r="B46" s="436">
        <v>300</v>
      </c>
      <c r="C46" s="436">
        <v>313</v>
      </c>
      <c r="D46" s="436">
        <v>286</v>
      </c>
      <c r="E46" s="436">
        <f>C46+D46</f>
        <v>599</v>
      </c>
      <c r="F46" s="434">
        <f aca="true" t="shared" si="4" ref="F46:M46">SUM(F39:F45)</f>
        <v>79</v>
      </c>
      <c r="G46" s="434">
        <f t="shared" si="4"/>
        <v>137</v>
      </c>
      <c r="H46" s="434">
        <f t="shared" si="4"/>
        <v>128</v>
      </c>
      <c r="I46" s="434">
        <f t="shared" si="4"/>
        <v>210</v>
      </c>
      <c r="J46" s="434">
        <f t="shared" si="4"/>
        <v>68</v>
      </c>
      <c r="K46" s="434">
        <f t="shared" si="4"/>
        <v>177</v>
      </c>
      <c r="L46" s="434">
        <f t="shared" si="4"/>
        <v>9</v>
      </c>
      <c r="M46" s="434">
        <f t="shared" si="4"/>
        <v>18</v>
      </c>
      <c r="N46" s="312">
        <f t="shared" si="2"/>
        <v>284</v>
      </c>
      <c r="O46" s="312">
        <f t="shared" si="2"/>
        <v>542</v>
      </c>
      <c r="P46" s="425">
        <f t="shared" si="3"/>
        <v>475</v>
      </c>
      <c r="Q46" s="177"/>
      <c r="R46" s="177"/>
      <c r="S46" s="177"/>
      <c r="T46" s="177"/>
      <c r="U46" s="177"/>
    </row>
    <row r="47" spans="1:21" ht="21">
      <c r="A47" s="191" t="s">
        <v>69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177"/>
      <c r="R47" s="177"/>
      <c r="S47" s="177"/>
      <c r="T47" s="177"/>
      <c r="U47" s="177"/>
    </row>
    <row r="48" spans="1:21" ht="21">
      <c r="A48" s="177" t="s">
        <v>466</v>
      </c>
      <c r="B48" s="437">
        <v>35</v>
      </c>
      <c r="C48" s="434">
        <v>43</v>
      </c>
      <c r="D48" s="434">
        <v>51</v>
      </c>
      <c r="E48" s="436">
        <f>C48+D48</f>
        <v>94</v>
      </c>
      <c r="F48" s="434">
        <v>0</v>
      </c>
      <c r="G48" s="434">
        <v>0</v>
      </c>
      <c r="H48" s="434">
        <v>0</v>
      </c>
      <c r="I48" s="434">
        <v>0</v>
      </c>
      <c r="J48" s="434">
        <v>0</v>
      </c>
      <c r="K48" s="434">
        <v>0</v>
      </c>
      <c r="L48" s="434">
        <v>0</v>
      </c>
      <c r="M48" s="434">
        <v>0</v>
      </c>
      <c r="N48" s="419">
        <f aca="true" t="shared" si="5" ref="N48:O50">F48+H48+J48+L48</f>
        <v>0</v>
      </c>
      <c r="O48" s="419">
        <f t="shared" si="5"/>
        <v>0</v>
      </c>
      <c r="P48" s="425">
        <f t="shared" si="3"/>
        <v>268.57142857142856</v>
      </c>
      <c r="Q48" s="177"/>
      <c r="R48" s="177"/>
      <c r="S48" s="177"/>
      <c r="T48" s="177"/>
      <c r="U48" s="177"/>
    </row>
    <row r="49" spans="1:21" ht="21">
      <c r="A49" s="177" t="s">
        <v>467</v>
      </c>
      <c r="B49" s="434">
        <v>1000</v>
      </c>
      <c r="C49" s="434">
        <v>589</v>
      </c>
      <c r="D49" s="434">
        <v>740</v>
      </c>
      <c r="E49" s="436">
        <f>C49+D49</f>
        <v>1329</v>
      </c>
      <c r="F49" s="434">
        <f aca="true" t="shared" si="6" ref="F49:M49">SUM(F44:F48)</f>
        <v>104</v>
      </c>
      <c r="G49" s="434">
        <f t="shared" si="6"/>
        <v>179</v>
      </c>
      <c r="H49" s="434">
        <f t="shared" si="6"/>
        <v>224</v>
      </c>
      <c r="I49" s="434">
        <f t="shared" si="6"/>
        <v>317</v>
      </c>
      <c r="J49" s="434">
        <f t="shared" si="6"/>
        <v>110</v>
      </c>
      <c r="K49" s="434">
        <f t="shared" si="6"/>
        <v>250</v>
      </c>
      <c r="L49" s="434">
        <f t="shared" si="6"/>
        <v>13</v>
      </c>
      <c r="M49" s="434">
        <f t="shared" si="6"/>
        <v>24</v>
      </c>
      <c r="N49" s="419">
        <f t="shared" si="5"/>
        <v>451</v>
      </c>
      <c r="O49" s="419">
        <f t="shared" si="5"/>
        <v>770</v>
      </c>
      <c r="P49" s="425">
        <f t="shared" si="3"/>
        <v>254.99999999999997</v>
      </c>
      <c r="Q49" s="177"/>
      <c r="R49" s="177"/>
      <c r="S49" s="177"/>
      <c r="T49" s="177"/>
      <c r="U49" s="177"/>
    </row>
    <row r="50" spans="1:21" ht="21">
      <c r="A50" s="177" t="s">
        <v>468</v>
      </c>
      <c r="B50" s="434">
        <v>20</v>
      </c>
      <c r="C50" s="434">
        <v>7</v>
      </c>
      <c r="D50" s="434">
        <v>19</v>
      </c>
      <c r="E50" s="436">
        <f>C50+D50</f>
        <v>26</v>
      </c>
      <c r="F50" s="434">
        <v>0</v>
      </c>
      <c r="G50" s="434">
        <v>0</v>
      </c>
      <c r="H50" s="434">
        <v>0</v>
      </c>
      <c r="I50" s="434">
        <v>0</v>
      </c>
      <c r="J50" s="434">
        <v>0</v>
      </c>
      <c r="K50" s="434">
        <v>0</v>
      </c>
      <c r="L50" s="434">
        <v>0</v>
      </c>
      <c r="M50" s="434">
        <v>0</v>
      </c>
      <c r="N50" s="419">
        <f t="shared" si="5"/>
        <v>0</v>
      </c>
      <c r="O50" s="419">
        <f t="shared" si="5"/>
        <v>0</v>
      </c>
      <c r="P50" s="425">
        <f t="shared" si="3"/>
        <v>130</v>
      </c>
      <c r="Q50" s="177"/>
      <c r="R50" s="177"/>
      <c r="S50" s="177"/>
      <c r="T50" s="177"/>
      <c r="U50" s="177"/>
    </row>
    <row r="51" spans="1:21" s="440" customFormat="1" ht="21">
      <c r="A51" s="438" t="s">
        <v>73</v>
      </c>
      <c r="B51" s="439"/>
      <c r="C51" s="429"/>
      <c r="D51" s="429"/>
      <c r="E51" s="439"/>
      <c r="F51" s="439"/>
      <c r="G51" s="439"/>
      <c r="H51" s="439"/>
      <c r="I51" s="439"/>
      <c r="J51" s="439"/>
      <c r="K51" s="439"/>
      <c r="L51" s="439"/>
      <c r="M51" s="439"/>
      <c r="N51" s="439"/>
      <c r="O51" s="434"/>
      <c r="P51" s="437"/>
      <c r="Q51" s="437"/>
      <c r="R51" s="437"/>
      <c r="S51" s="437"/>
      <c r="T51" s="437"/>
      <c r="U51" s="437"/>
    </row>
    <row r="52" spans="1:21" s="423" customFormat="1" ht="21">
      <c r="A52" s="441" t="s">
        <v>74</v>
      </c>
      <c r="B52" s="419">
        <v>209</v>
      </c>
      <c r="C52" s="419">
        <v>130</v>
      </c>
      <c r="D52" s="419">
        <v>79</v>
      </c>
      <c r="E52" s="419">
        <v>209</v>
      </c>
      <c r="F52" s="419">
        <v>8</v>
      </c>
      <c r="G52" s="419">
        <v>7</v>
      </c>
      <c r="H52" s="419">
        <v>118</v>
      </c>
      <c r="I52" s="419">
        <v>71</v>
      </c>
      <c r="J52" s="419">
        <v>4</v>
      </c>
      <c r="K52" s="419">
        <v>1</v>
      </c>
      <c r="L52" s="419">
        <v>0</v>
      </c>
      <c r="M52" s="419">
        <v>0</v>
      </c>
      <c r="N52" s="419">
        <f aca="true" t="shared" si="7" ref="N52:O54">F52+H52+J52+L52</f>
        <v>130</v>
      </c>
      <c r="O52" s="419">
        <f t="shared" si="7"/>
        <v>79</v>
      </c>
      <c r="P52" s="420">
        <v>100</v>
      </c>
      <c r="Q52" s="420"/>
      <c r="R52" s="420"/>
      <c r="S52" s="420"/>
      <c r="T52" s="420"/>
      <c r="U52" s="420"/>
    </row>
    <row r="53" spans="1:21" s="423" customFormat="1" ht="21">
      <c r="A53" s="441" t="s">
        <v>75</v>
      </c>
      <c r="B53" s="419">
        <v>552</v>
      </c>
      <c r="C53" s="312">
        <v>0</v>
      </c>
      <c r="D53" s="312">
        <v>0</v>
      </c>
      <c r="E53" s="419">
        <v>0</v>
      </c>
      <c r="F53" s="419">
        <v>0</v>
      </c>
      <c r="G53" s="419">
        <v>0</v>
      </c>
      <c r="H53" s="419">
        <v>0</v>
      </c>
      <c r="I53" s="419">
        <v>0</v>
      </c>
      <c r="J53" s="419">
        <v>0</v>
      </c>
      <c r="K53" s="419">
        <v>0</v>
      </c>
      <c r="L53" s="419">
        <f>L54*0.6</f>
        <v>0</v>
      </c>
      <c r="M53" s="419">
        <f>M54*0.6</f>
        <v>0</v>
      </c>
      <c r="N53" s="419">
        <f t="shared" si="7"/>
        <v>0</v>
      </c>
      <c r="O53" s="419">
        <f t="shared" si="7"/>
        <v>0</v>
      </c>
      <c r="P53" s="420">
        <v>100</v>
      </c>
      <c r="Q53" s="421">
        <v>87670</v>
      </c>
      <c r="R53" s="442">
        <v>0</v>
      </c>
      <c r="S53" s="421">
        <v>87640</v>
      </c>
      <c r="T53" s="421">
        <v>87640</v>
      </c>
      <c r="U53" s="425">
        <f>(S53/Q53)*100</f>
        <v>99.96578076879206</v>
      </c>
    </row>
    <row r="54" spans="1:21" s="423" customFormat="1" ht="21">
      <c r="A54" s="441" t="s">
        <v>76</v>
      </c>
      <c r="B54" s="419">
        <v>349</v>
      </c>
      <c r="C54" s="419">
        <v>221</v>
      </c>
      <c r="D54" s="419">
        <v>128</v>
      </c>
      <c r="E54" s="419">
        <v>349</v>
      </c>
      <c r="F54" s="419">
        <f>F58+F59+F60</f>
        <v>14</v>
      </c>
      <c r="G54" s="419">
        <f aca="true" t="shared" si="8" ref="G54:M54">G58+G59+G60</f>
        <v>7</v>
      </c>
      <c r="H54" s="419">
        <f t="shared" si="8"/>
        <v>203</v>
      </c>
      <c r="I54" s="419">
        <f t="shared" si="8"/>
        <v>119</v>
      </c>
      <c r="J54" s="419">
        <f t="shared" si="8"/>
        <v>4</v>
      </c>
      <c r="K54" s="419">
        <f t="shared" si="8"/>
        <v>2</v>
      </c>
      <c r="L54" s="419">
        <f t="shared" si="8"/>
        <v>0</v>
      </c>
      <c r="M54" s="419">
        <f t="shared" si="8"/>
        <v>0</v>
      </c>
      <c r="N54" s="419">
        <f t="shared" si="7"/>
        <v>221</v>
      </c>
      <c r="O54" s="419">
        <f t="shared" si="7"/>
        <v>128</v>
      </c>
      <c r="P54" s="420">
        <v>100</v>
      </c>
      <c r="Q54" s="420"/>
      <c r="R54" s="420"/>
      <c r="S54" s="420"/>
      <c r="T54" s="420"/>
      <c r="U54" s="420"/>
    </row>
    <row r="55" spans="1:21" s="440" customFormat="1" ht="42">
      <c r="A55" s="443" t="s">
        <v>469</v>
      </c>
      <c r="B55" s="437">
        <v>45</v>
      </c>
      <c r="C55" s="437">
        <v>20</v>
      </c>
      <c r="D55" s="437">
        <v>25</v>
      </c>
      <c r="E55" s="437">
        <v>45</v>
      </c>
      <c r="F55" s="437">
        <v>2</v>
      </c>
      <c r="G55" s="437">
        <v>2</v>
      </c>
      <c r="H55" s="437">
        <v>18</v>
      </c>
      <c r="I55" s="437">
        <v>23</v>
      </c>
      <c r="J55" s="437">
        <v>0</v>
      </c>
      <c r="K55" s="437">
        <v>0</v>
      </c>
      <c r="L55" s="437">
        <v>0</v>
      </c>
      <c r="M55" s="437">
        <v>0</v>
      </c>
      <c r="N55" s="437">
        <v>20</v>
      </c>
      <c r="O55" s="437">
        <v>25</v>
      </c>
      <c r="P55" s="444">
        <f>(B55/B54)*100</f>
        <v>12.893982808022923</v>
      </c>
      <c r="Q55" s="442">
        <v>20000</v>
      </c>
      <c r="R55" s="442">
        <v>0</v>
      </c>
      <c r="S55" s="442">
        <v>20000</v>
      </c>
      <c r="T55" s="442">
        <v>20000</v>
      </c>
      <c r="U55" s="437">
        <v>100</v>
      </c>
    </row>
    <row r="56" spans="1:21" s="440" customFormat="1" ht="21">
      <c r="A56" s="443" t="s">
        <v>470</v>
      </c>
      <c r="B56" s="437">
        <v>50</v>
      </c>
      <c r="C56" s="437">
        <v>24</v>
      </c>
      <c r="D56" s="437">
        <v>26</v>
      </c>
      <c r="E56" s="437">
        <v>50</v>
      </c>
      <c r="F56" s="437">
        <v>1</v>
      </c>
      <c r="G56" s="437">
        <v>1</v>
      </c>
      <c r="H56" s="437">
        <v>23</v>
      </c>
      <c r="I56" s="437">
        <v>25</v>
      </c>
      <c r="J56" s="437">
        <v>0</v>
      </c>
      <c r="K56" s="437">
        <v>0</v>
      </c>
      <c r="L56" s="437">
        <v>0</v>
      </c>
      <c r="M56" s="437">
        <v>0</v>
      </c>
      <c r="N56" s="437">
        <v>24</v>
      </c>
      <c r="O56" s="437">
        <v>26</v>
      </c>
      <c r="P56" s="444">
        <f>(B56/B54)*100</f>
        <v>14.326647564469914</v>
      </c>
      <c r="Q56" s="442">
        <v>19100</v>
      </c>
      <c r="R56" s="442">
        <v>0</v>
      </c>
      <c r="S56" s="445">
        <v>19100</v>
      </c>
      <c r="T56" s="445">
        <v>19100</v>
      </c>
      <c r="U56" s="437">
        <v>100</v>
      </c>
    </row>
    <row r="57" spans="1:21" s="423" customFormat="1" ht="21">
      <c r="A57" s="441" t="s">
        <v>79</v>
      </c>
      <c r="B57" s="419">
        <f>SUM(B58:B60)</f>
        <v>349</v>
      </c>
      <c r="C57" s="419">
        <f>SUM(C58:C60)</f>
        <v>221</v>
      </c>
      <c r="D57" s="419">
        <f>SUM(D58:D60)</f>
        <v>128</v>
      </c>
      <c r="E57" s="419">
        <v>349</v>
      </c>
      <c r="F57"/>
      <c r="G57"/>
      <c r="H57"/>
      <c r="I57"/>
      <c r="J57"/>
      <c r="K57"/>
      <c r="L57"/>
      <c r="M57"/>
      <c r="N57"/>
      <c r="O57"/>
      <c r="P57"/>
      <c r="Q57" s="421">
        <v>314942</v>
      </c>
      <c r="R57" s="420"/>
      <c r="S57" s="420"/>
      <c r="T57" s="420"/>
      <c r="U57" s="420"/>
    </row>
    <row r="58" spans="1:21" s="423" customFormat="1" ht="21">
      <c r="A58" s="446" t="s">
        <v>80</v>
      </c>
      <c r="B58" s="419">
        <f>N58+O58</f>
        <v>7</v>
      </c>
      <c r="C58" s="419">
        <v>6</v>
      </c>
      <c r="D58" s="419">
        <v>1</v>
      </c>
      <c r="E58" s="419">
        <v>7</v>
      </c>
      <c r="F58" s="419">
        <v>0</v>
      </c>
      <c r="G58" s="419">
        <v>0</v>
      </c>
      <c r="H58" s="419">
        <v>6</v>
      </c>
      <c r="I58" s="419">
        <v>0</v>
      </c>
      <c r="J58" s="419">
        <v>0</v>
      </c>
      <c r="K58" s="419">
        <v>1</v>
      </c>
      <c r="L58" s="419">
        <v>0</v>
      </c>
      <c r="M58" s="419">
        <v>0</v>
      </c>
      <c r="N58" s="419">
        <f aca="true" t="shared" si="9" ref="N58:O60">F58+H58+J58+L58</f>
        <v>6</v>
      </c>
      <c r="O58" s="419">
        <f t="shared" si="9"/>
        <v>1</v>
      </c>
      <c r="P58" s="420">
        <v>100</v>
      </c>
      <c r="Q58" s="421">
        <f>902.41*B58</f>
        <v>6316.87</v>
      </c>
      <c r="R58" s="420"/>
      <c r="S58" s="420"/>
      <c r="T58" s="420"/>
      <c r="U58" s="420"/>
    </row>
    <row r="59" spans="1:21" s="423" customFormat="1" ht="21">
      <c r="A59" s="446" t="s">
        <v>81</v>
      </c>
      <c r="B59" s="419">
        <f>N59+O59</f>
        <v>162</v>
      </c>
      <c r="C59" s="419">
        <v>112</v>
      </c>
      <c r="D59" s="419">
        <v>50</v>
      </c>
      <c r="E59" s="419">
        <v>162</v>
      </c>
      <c r="F59" s="419">
        <v>14</v>
      </c>
      <c r="G59" s="419">
        <v>7</v>
      </c>
      <c r="H59" s="419">
        <v>95</v>
      </c>
      <c r="I59" s="419">
        <v>42</v>
      </c>
      <c r="J59" s="419">
        <v>3</v>
      </c>
      <c r="K59" s="419">
        <v>1</v>
      </c>
      <c r="L59" s="419">
        <v>0</v>
      </c>
      <c r="M59" s="419">
        <v>0</v>
      </c>
      <c r="N59" s="419">
        <f t="shared" si="9"/>
        <v>112</v>
      </c>
      <c r="O59" s="419">
        <f t="shared" si="9"/>
        <v>50</v>
      </c>
      <c r="P59" s="420">
        <v>100</v>
      </c>
      <c r="Q59" s="421">
        <f aca="true" t="shared" si="10" ref="Q59:Q64">902.41*B59</f>
        <v>146190.41999999998</v>
      </c>
      <c r="R59" s="420"/>
      <c r="S59" s="420"/>
      <c r="T59" s="420"/>
      <c r="U59" s="420"/>
    </row>
    <row r="60" spans="1:21" s="423" customFormat="1" ht="21">
      <c r="A60" s="446" t="s">
        <v>82</v>
      </c>
      <c r="B60" s="419">
        <f>N60+O60</f>
        <v>180</v>
      </c>
      <c r="C60" s="419">
        <v>103</v>
      </c>
      <c r="D60" s="419">
        <v>77</v>
      </c>
      <c r="E60" s="419">
        <v>180</v>
      </c>
      <c r="F60" s="419">
        <v>0</v>
      </c>
      <c r="G60" s="419">
        <v>0</v>
      </c>
      <c r="H60" s="419">
        <v>102</v>
      </c>
      <c r="I60" s="419">
        <v>77</v>
      </c>
      <c r="J60" s="419">
        <v>1</v>
      </c>
      <c r="K60" s="419">
        <v>0</v>
      </c>
      <c r="L60" s="419">
        <v>0</v>
      </c>
      <c r="M60" s="419">
        <v>0</v>
      </c>
      <c r="N60" s="419">
        <f t="shared" si="9"/>
        <v>103</v>
      </c>
      <c r="O60" s="419">
        <f t="shared" si="9"/>
        <v>77</v>
      </c>
      <c r="P60" s="420">
        <v>100</v>
      </c>
      <c r="Q60" s="421">
        <f t="shared" si="10"/>
        <v>162433.8</v>
      </c>
      <c r="R60" s="420"/>
      <c r="S60" s="420"/>
      <c r="T60" s="420"/>
      <c r="U60" s="420"/>
    </row>
    <row r="61" spans="1:21" s="423" customFormat="1" ht="21">
      <c r="A61" s="441" t="s">
        <v>83</v>
      </c>
      <c r="B61" s="447"/>
      <c r="C61" s="448"/>
      <c r="D61" s="448"/>
      <c r="E61" s="449"/>
      <c r="F61" s="449"/>
      <c r="G61" s="449"/>
      <c r="H61" s="449"/>
      <c r="I61" s="449"/>
      <c r="J61" s="449"/>
      <c r="K61" s="449"/>
      <c r="L61" s="449"/>
      <c r="M61" s="449"/>
      <c r="N61" s="449"/>
      <c r="O61" s="449"/>
      <c r="P61" s="450"/>
      <c r="Q61" s="450"/>
      <c r="R61" s="450"/>
      <c r="S61" s="450"/>
      <c r="T61" s="450"/>
      <c r="U61" s="451"/>
    </row>
    <row r="62" spans="1:21" s="423" customFormat="1" ht="21">
      <c r="A62" s="446" t="s">
        <v>80</v>
      </c>
      <c r="B62" s="419">
        <f>N62+O62</f>
        <v>3</v>
      </c>
      <c r="C62" s="419">
        <v>3</v>
      </c>
      <c r="D62" s="419">
        <v>0</v>
      </c>
      <c r="E62" s="419">
        <v>3</v>
      </c>
      <c r="F62" s="419">
        <v>1</v>
      </c>
      <c r="G62" s="419">
        <v>0</v>
      </c>
      <c r="H62" s="419">
        <v>0</v>
      </c>
      <c r="I62" s="419">
        <v>0</v>
      </c>
      <c r="J62" s="419">
        <v>2</v>
      </c>
      <c r="K62" s="419">
        <v>0</v>
      </c>
      <c r="L62" s="419">
        <v>0</v>
      </c>
      <c r="M62" s="419">
        <v>0</v>
      </c>
      <c r="N62" s="419">
        <f aca="true" t="shared" si="11" ref="N62:O64">F62+H62+J62+L62</f>
        <v>3</v>
      </c>
      <c r="O62" s="419">
        <f t="shared" si="11"/>
        <v>0</v>
      </c>
      <c r="P62" s="420">
        <v>150</v>
      </c>
      <c r="Q62" s="421">
        <f t="shared" si="10"/>
        <v>2707.23</v>
      </c>
      <c r="R62" s="420"/>
      <c r="S62" s="420"/>
      <c r="T62" s="420"/>
      <c r="U62" s="420"/>
    </row>
    <row r="63" spans="1:21" s="423" customFormat="1" ht="21">
      <c r="A63" s="446" t="s">
        <v>81</v>
      </c>
      <c r="B63" s="419">
        <f>N63+O63</f>
        <v>15</v>
      </c>
      <c r="C63" s="419">
        <v>4</v>
      </c>
      <c r="D63" s="419">
        <v>11</v>
      </c>
      <c r="E63" s="419">
        <v>15</v>
      </c>
      <c r="F63" s="419">
        <v>0</v>
      </c>
      <c r="G63" s="419">
        <v>0</v>
      </c>
      <c r="H63" s="419">
        <v>3</v>
      </c>
      <c r="I63" s="419">
        <v>11</v>
      </c>
      <c r="J63" s="419">
        <v>1</v>
      </c>
      <c r="K63" s="419">
        <v>0</v>
      </c>
      <c r="L63" s="419">
        <v>0</v>
      </c>
      <c r="M63" s="419">
        <v>0</v>
      </c>
      <c r="N63" s="419">
        <f t="shared" si="11"/>
        <v>4</v>
      </c>
      <c r="O63" s="419">
        <f t="shared" si="11"/>
        <v>11</v>
      </c>
      <c r="P63" s="420">
        <v>45</v>
      </c>
      <c r="Q63" s="421">
        <f t="shared" si="10"/>
        <v>13536.15</v>
      </c>
      <c r="R63" s="420"/>
      <c r="S63" s="420"/>
      <c r="T63" s="420"/>
      <c r="U63" s="420"/>
    </row>
    <row r="64" spans="1:21" s="423" customFormat="1" ht="21">
      <c r="A64" s="446" t="s">
        <v>82</v>
      </c>
      <c r="B64" s="419">
        <f>N64+O64</f>
        <v>28</v>
      </c>
      <c r="C64" s="419">
        <v>16</v>
      </c>
      <c r="D64" s="419">
        <v>12</v>
      </c>
      <c r="E64" s="419">
        <v>28</v>
      </c>
      <c r="F64" s="419">
        <v>0</v>
      </c>
      <c r="G64" s="419">
        <v>0</v>
      </c>
      <c r="H64" s="419">
        <v>16</v>
      </c>
      <c r="I64" s="419">
        <v>11</v>
      </c>
      <c r="J64" s="419">
        <v>0</v>
      </c>
      <c r="K64" s="419">
        <v>1</v>
      </c>
      <c r="L64" s="419">
        <v>0</v>
      </c>
      <c r="M64" s="419">
        <v>0</v>
      </c>
      <c r="N64" s="419">
        <f t="shared" si="11"/>
        <v>16</v>
      </c>
      <c r="O64" s="419">
        <f t="shared" si="11"/>
        <v>12</v>
      </c>
      <c r="P64" s="420">
        <v>43</v>
      </c>
      <c r="Q64" s="421">
        <f t="shared" si="10"/>
        <v>25267.48</v>
      </c>
      <c r="R64" s="420"/>
      <c r="S64" s="420"/>
      <c r="T64" s="420"/>
      <c r="U64" s="420"/>
    </row>
    <row r="65" spans="1:4" s="440" customFormat="1" ht="21">
      <c r="A65" s="452"/>
      <c r="C65" s="453"/>
      <c r="D65" s="453"/>
    </row>
  </sheetData>
  <sheetProtection/>
  <mergeCells count="20">
    <mergeCell ref="B8:U8"/>
    <mergeCell ref="Q5:Q7"/>
    <mergeCell ref="R5:R7"/>
    <mergeCell ref="S5:S7"/>
    <mergeCell ref="T5:T7"/>
    <mergeCell ref="U5:U7"/>
    <mergeCell ref="F6:G6"/>
    <mergeCell ref="H6:I6"/>
    <mergeCell ref="J6:K6"/>
    <mergeCell ref="L6:M6"/>
    <mergeCell ref="A2:U2"/>
    <mergeCell ref="A3:U3"/>
    <mergeCell ref="A4:U4"/>
    <mergeCell ref="A5:A7"/>
    <mergeCell ref="B5:B7"/>
    <mergeCell ref="C5:D6"/>
    <mergeCell ref="E5:E6"/>
    <mergeCell ref="F5:M5"/>
    <mergeCell ref="N5:O6"/>
    <mergeCell ref="P5:P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2014-01-27T06:31:37Z</dcterms:created>
  <dcterms:modified xsi:type="dcterms:W3CDTF">2014-01-30T12:46:13Z</dcterms:modified>
  <cp:category/>
  <cp:version/>
  <cp:contentType/>
  <cp:contentStatus/>
</cp:coreProperties>
</file>