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firstSheet="3" activeTab="9"/>
  </bookViews>
  <sheets>
    <sheet name="1.ย่านตาขาว" sheetId="1" r:id="rId1"/>
    <sheet name="2.กันตัง" sheetId="2" r:id="rId2"/>
    <sheet name="3.วังวิเศษ" sheetId="3" r:id="rId3"/>
    <sheet name="4.หาดสำราญ" sheetId="4" r:id="rId4"/>
    <sheet name="5.นางโยง" sheetId="5" r:id="rId5"/>
    <sheet name="6.รัษฎา" sheetId="6" r:id="rId6"/>
    <sheet name="7.เมือง" sheetId="7" r:id="rId7"/>
    <sheet name="8.สิเกา" sheetId="8" r:id="rId8"/>
    <sheet name="9.ห้วยยอด" sheetId="9" r:id="rId9"/>
    <sheet name="10.ปะเหลียน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<sst xmlns="http://schemas.openxmlformats.org/spreadsheetml/2006/main" count="1765" uniqueCount="518">
  <si>
    <t>สรุปผลการดำเนินงานตามกิจกรรม / โครงการ ประจำปีงบประมาณ 2557</t>
  </si>
  <si>
    <t>ประจำเดือน กุมภาพันธ์  พ.ศ.2557</t>
  </si>
  <si>
    <t xml:space="preserve">              ศูนย์ กศน.อำเภอ ย่านตาขาว</t>
  </si>
  <si>
    <t>กิจกรรม / โครงการ</t>
  </si>
  <si>
    <t>เป้าหมายทั้งปี (คน/เล่ม)</t>
  </si>
  <si>
    <t xml:space="preserve">ผลการดำเนินงานที่ผ่านมา    </t>
  </si>
  <si>
    <t xml:space="preserve">รวมผลการดำเนินงาน     ที่ผ่านมา    </t>
  </si>
  <si>
    <t xml:space="preserve">ผลการดำเนินการเดือนนี้      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</si>
  <si>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</si>
  <si>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</si>
  <si>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</si>
  <si>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</si>
  <si>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</si>
  <si>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</si>
  <si>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</si>
  <si>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</si>
  <si>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</si>
  <si>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</si>
  <si>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</si>
  <si>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ช</t>
  </si>
  <si>
    <t>ญ</t>
  </si>
  <si>
    <t xml:space="preserve">รวม    </t>
  </si>
  <si>
    <t>แผนงาน : ขยายโอกาสและพัฒนาคุณภาพการศึกษา</t>
  </si>
  <si>
    <t>ผลผลิตที่ 4 การศึกษานอกระบบ</t>
  </si>
  <si>
    <t xml:space="preserve"> 1. ส่งเสริมการรู้หนังสือ</t>
  </si>
  <si>
    <t>2.ศูนย์ฝึกอาชีพชุมชนจัดสรรตาม กศน.ตำบล</t>
  </si>
  <si>
    <t xml:space="preserve">    2.1 หลักสูตรธุรกิจขนมไทย</t>
  </si>
  <si>
    <t xml:space="preserve">    2.2 ช่างปูกระเบื้อง</t>
  </si>
  <si>
    <t xml:space="preserve">    2.3 การเพาะเห็ดนางฟ้า</t>
  </si>
  <si>
    <t>ศูนย์ฝึกอาชีพชุมชนจัดสรรตามความหนาแน่นของประชากร</t>
  </si>
  <si>
    <t xml:space="preserve">    2.2 การเพาะเห็ดนางฟ้า</t>
  </si>
  <si>
    <t xml:space="preserve">    2.3 ช่างปูกระเบื้อง</t>
  </si>
  <si>
    <t xml:space="preserve"> 3. พัฒนาทักษะชีวิต</t>
  </si>
  <si>
    <t xml:space="preserve">   3.1 ..............................................................................</t>
  </si>
  <si>
    <t xml:space="preserve"> 4. พัฒนาสังคมและชุมชน</t>
  </si>
  <si>
    <t xml:space="preserve">    4.1 กิจกรรมทางศาสนา(ทอดกฐิน)</t>
  </si>
  <si>
    <t xml:space="preserve"> 5. เศรษฐกิจพอเพียง</t>
  </si>
  <si>
    <t xml:space="preserve">     5.1 ............................................................................</t>
  </si>
  <si>
    <t xml:space="preserve"> 6. พัฒนาคุณภาพชีวิตผู้สูงอายุ</t>
  </si>
  <si>
    <t xml:space="preserve"> 7. พัฒนาคุณภาพชีวิตคนพิการ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</si>
  <si>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</si>
  <si>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</si>
  <si>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</si>
  <si>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</si>
  <si>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</si>
  <si>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</si>
  <si>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</si>
  <si>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</si>
  <si>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</si>
  <si>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</si>
  <si>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</si>
  <si>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</si>
  <si>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</si>
  <si>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</si>
  <si>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</si>
  <si>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   3.1 ประชาสัมพันธ์และรณรงค์ส่งเสริมการอ่าน</t>
  </si>
  <si>
    <t xml:space="preserve">    3.2 อาสาสมัครส่งเสริมการอ่าน(ผู้รับบริการ)</t>
  </si>
  <si>
    <t xml:space="preserve">    3.3 หนังสือเล่าเรื่อง</t>
  </si>
  <si>
    <t xml:space="preserve">    3.4 หมุนเวียนสื่อสู่ กศน.ตำบล</t>
  </si>
  <si>
    <t xml:space="preserve"> 4. จัดกิจกรรมการศึกษาตามอัธยาศัยใน กศน.ตำบล</t>
  </si>
  <si>
    <t xml:space="preserve">   4.1ผู้ใช้บริการใน กศน.ตำบล</t>
  </si>
  <si>
    <t xml:space="preserve">   4.2 ส่งเสริมการอ่านใน กศน.ตำบล</t>
  </si>
  <si>
    <t xml:space="preserve">   4.3 มุมส่งเสริมการอ่านในหน่วยงานราชการและ</t>
  </si>
  <si>
    <t xml:space="preserve">        สถานประกอบการ</t>
  </si>
  <si>
    <t>5. จัดกิจกรรมบ้านหนังสืออัจฉริยะ</t>
  </si>
  <si>
    <t xml:space="preserve">  5.1 ผู้ใช้บริการในบ้านหนังสืออัจฉริยะ</t>
  </si>
  <si>
    <t xml:space="preserve">  5.2 …………………………………………………………………….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</si>
  <si>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</si>
  <si>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</si>
  <si>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</si>
  <si>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</si>
  <si>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3.1 โครงการอาสายุวกาชาดเรื่องการปฐมพยาบาล</t>
  </si>
  <si>
    <t xml:space="preserve">   3.2 โครงการรณรงค์และแก้ปัญหายาเสพติด</t>
  </si>
  <si>
    <t xml:space="preserve"> 4.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</si>
  <si>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</si>
  <si>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</si>
  <si>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</si>
  <si>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</si>
  <si>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>ประจำเดือน  กุมภาพันธ์   พ.ศ.  2557</t>
  </si>
  <si>
    <t>ศูนย์ กศน.อำเภอกันตัง</t>
  </si>
  <si>
    <t xml:space="preserve"> 2. ศูนย์ฝึกอาชีพชุมชน</t>
  </si>
  <si>
    <t>กศน.ตำบลกันตังใต้</t>
  </si>
  <si>
    <t xml:space="preserve">  1. การเลี้ยงแพะเนื้อ</t>
  </si>
  <si>
    <t>-</t>
  </si>
  <si>
    <t xml:space="preserve">  2. การเลี้ยงปลาดุก</t>
  </si>
  <si>
    <t>กศน.ตำบลโคกยาง</t>
  </si>
  <si>
    <t xml:space="preserve">  1. การทำอาหาร-ขนม</t>
  </si>
  <si>
    <t xml:space="preserve">  2. การเลี้ยงไก่พื้นเมือง</t>
  </si>
  <si>
    <t>กศน.ตำบลเกาะลิบง</t>
  </si>
  <si>
    <t xml:space="preserve">  1. อบรมการทำผ้าบาติก</t>
  </si>
  <si>
    <t xml:space="preserve">  2. การเลี้ยงแพะเนื้อ</t>
  </si>
  <si>
    <t>กศน.ตำบลบางสัก</t>
  </si>
  <si>
    <t xml:space="preserve">  1. การทำปุ๋ยชีวภาพ</t>
  </si>
  <si>
    <t xml:space="preserve">  2. การเพาะเห็ดนางฟ้า-นางรม</t>
  </si>
  <si>
    <t>กศน.ตำบลนาเกลือ</t>
  </si>
  <si>
    <t xml:space="preserve">  1. อบรมการเพาะเห็ดนางฟ้า-นางรม</t>
  </si>
  <si>
    <r>
      <t xml:space="preserve">  </t>
    </r>
    <r>
      <rPr>
        <sz val="16"/>
        <rFont val="TH SarabunPSK"/>
        <family val="2"/>
      </rPr>
      <t>2. อบรมการเลี้ยงไก่พื้นเมือง</t>
    </r>
  </si>
  <si>
    <t>กศน.ตำบลบ่อน้ำร้อน</t>
  </si>
  <si>
    <r>
      <t xml:space="preserve">  </t>
    </r>
    <r>
      <rPr>
        <sz val="16"/>
        <rFont val="TH SarabunPSK"/>
        <family val="2"/>
      </rPr>
      <t>1. การนวดเพื่อสุขภาพ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</si>
  <si>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การทำปุ๋ยหมักชีวภาพ</t>
    </r>
  </si>
  <si>
    <t>กศน.ตำบลบางเป้า</t>
  </si>
  <si>
    <t xml:space="preserve">  1. ธุรกิจขนมไทย</t>
  </si>
  <si>
    <t xml:space="preserve">  2. การเพาะเห็ดนางฟ้า</t>
  </si>
  <si>
    <t>กศน.ตำบลย่านซื่อ</t>
  </si>
  <si>
    <t xml:space="preserve">  2. การทำปุ๋ยชีวภาพ</t>
  </si>
  <si>
    <t>กศน.ตำบลกันตัง</t>
  </si>
  <si>
    <t xml:space="preserve">  1. ซ่อมแซมและดัดแปลงรูปทรงเสื้อผ้า</t>
  </si>
  <si>
    <t xml:space="preserve">  2. ภาษาอังกฤษเพื่อการท่องเที่ยวและบริการ</t>
  </si>
  <si>
    <t>กศน.ตำบลวังวน</t>
  </si>
  <si>
    <t xml:space="preserve">  2. การทำจักรสานก้านจาก</t>
  </si>
  <si>
    <t>กศน.ตำบลบางหมาก</t>
  </si>
  <si>
    <t xml:space="preserve">  1. การทำผ้าบาติก</t>
  </si>
  <si>
    <t>กศน.ตำบลคลองชีล้อม</t>
  </si>
  <si>
    <t xml:space="preserve">  1. การเลี้ยงไก่พื้นเมือง</t>
  </si>
  <si>
    <t>กศน.ตำบลควนธานี</t>
  </si>
  <si>
    <t>กศน.ตำบลคลองลุ</t>
  </si>
  <si>
    <t xml:space="preserve">  2. การเลี้ยงปลาในกระชัง</t>
  </si>
  <si>
    <t xml:space="preserve">  1. กิจกรรมวันเด็ก</t>
  </si>
  <si>
    <t xml:space="preserve">  2. กิจกรรมการแข่งขันกีฬาต้านยาเสพติด</t>
  </si>
  <si>
    <t xml:space="preserve">  1. อบรมคุณธรรม จริยธรรม</t>
  </si>
  <si>
    <t xml:space="preserve">  1. กิจกรรมการแข่งขันกีฬาต้านยาเสพติด</t>
  </si>
  <si>
    <t xml:space="preserve">  2. การส่งเสริมประชาธิปไตย</t>
  </si>
  <si>
    <t xml:space="preserve">  3. กิจกรรมวันเด็กแห่งชาติ</t>
  </si>
  <si>
    <t xml:space="preserve">  1. ค่ายคุณธรรม จริยธรรม</t>
  </si>
  <si>
    <t xml:space="preserve">  1. การส่งเสริมประชาธิปไตย</t>
  </si>
  <si>
    <r>
      <t xml:space="preserve">  </t>
    </r>
    <r>
      <rPr>
        <sz val="16"/>
        <rFont val="TH SarabunPSK"/>
        <family val="2"/>
      </rPr>
      <t>2. กิจกรรมการแข่งขันกีฬาต้านยาเสพติด</t>
    </r>
  </si>
  <si>
    <r>
      <t xml:space="preserve">  </t>
    </r>
    <r>
      <rPr>
        <sz val="16"/>
        <rFont val="TH SarabunPSK"/>
        <family val="2"/>
      </rPr>
      <t>1. การแข่งขันฟุตบอล 7 คน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</si>
  <si>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ค่ายคุณธรรม จริยธรรม</t>
    </r>
  </si>
  <si>
    <r>
      <t xml:space="preserve">  </t>
    </r>
    <r>
      <rPr>
        <sz val="16"/>
        <rFont val="TH SarabunPSK"/>
        <family val="2"/>
      </rPr>
      <t>3. กิจกรรมการแข่งขันกีฬาต้านยาเสพติด</t>
    </r>
  </si>
  <si>
    <t xml:space="preserve">  1. ค่ายยุวกาชาด</t>
  </si>
  <si>
    <t xml:space="preserve">  3. วันเด็กแห่งชาติ</t>
  </si>
  <si>
    <t xml:space="preserve">  4. ค่ายคุณธรรม จริยธรรม</t>
  </si>
  <si>
    <t>100+%</t>
  </si>
  <si>
    <t xml:space="preserve">  1. อบรมคุณธรรม จริยธรรม </t>
  </si>
  <si>
    <t xml:space="preserve">  2. อบรมส่งเสริมประชาธิปไตย</t>
  </si>
  <si>
    <t xml:space="preserve">  3. กิจกรรมการแข่งขันกีฬาต้านยาเสพติด</t>
  </si>
  <si>
    <t xml:space="preserve">  4. อบรมกาชาด</t>
  </si>
  <si>
    <t xml:space="preserve">  5. กิจกรรมวันเด็ก</t>
  </si>
  <si>
    <t xml:space="preserve">  1. เกมส์และกิจกรรมนันทนาการ</t>
  </si>
  <si>
    <t xml:space="preserve">  1. ประชาธิปไตยเข้มแข็งสู่ปวงชน</t>
  </si>
  <si>
    <t xml:space="preserve">  2. ค่ายคุณธรรม จริยธรรม</t>
  </si>
  <si>
    <t xml:space="preserve">  4. กิจกรรมการแข่งขันกีฬาต้านยาเสพติด</t>
  </si>
  <si>
    <t xml:space="preserve">  2. ส่งเสริมประชาธิปไตย</t>
  </si>
  <si>
    <t xml:space="preserve">  4. อบรมอาสายุวกาชาด</t>
  </si>
  <si>
    <t xml:space="preserve">  1. กีฬาต้านยาเสพติด</t>
  </si>
  <si>
    <t xml:space="preserve">  1. การประชาธิปไตยเข้มแข็งสู่ปวงชน</t>
  </si>
  <si>
    <t xml:space="preserve">  4. วันเด็กแห่งชาติ</t>
  </si>
  <si>
    <t xml:space="preserve">  1. อบรมค่ายคุณธรรม จริยธรรม</t>
  </si>
  <si>
    <t xml:space="preserve">  2. กิจกรรมวันเด็กแห่งชาติ</t>
  </si>
  <si>
    <r>
      <t xml:space="preserve"> </t>
    </r>
    <r>
      <rPr>
        <sz val="16"/>
        <rFont val="TH SarabunPSK"/>
        <family val="2"/>
      </rPr>
      <t xml:space="preserve"> 3. กิจกรรมการแข่งขันกีฬาต้านยาเสพติด</t>
    </r>
  </si>
  <si>
    <t xml:space="preserve">  1. กิจกรรมวันพ่อ</t>
  </si>
  <si>
    <t xml:space="preserve">  2. กิจกรรมวันผู้สูงอายุ</t>
  </si>
  <si>
    <t xml:space="preserve">  2. การร้อยลูกปัด</t>
  </si>
  <si>
    <t xml:space="preserve">  3. การทำน้ำดื่มสมุนไพร</t>
  </si>
  <si>
    <t xml:space="preserve">  2. กิจกรรมการสร้างเสริมคุณธรรม จริยธรรม</t>
  </si>
  <si>
    <t xml:space="preserve">  3. การอนุรักษ์วัฒนธรรมประเพณี (วันผู้สูงอายุ)</t>
  </si>
  <si>
    <t xml:space="preserve">  4. การอนุรักษ์ธรรมชาติ (การปลูกป่าชายเลน)</t>
  </si>
  <si>
    <t xml:space="preserve">  5. อบรมการทำดอกไม้ประดิษฐ์</t>
  </si>
  <si>
    <t>ศรช.บ้านโคกสะท้อน</t>
  </si>
  <si>
    <t xml:space="preserve">  1. กิจกรรมวันเด็กแห่งชาติ</t>
  </si>
  <si>
    <t xml:space="preserve">  5. กิจกรรมพัฒนา ศรช.</t>
  </si>
  <si>
    <t xml:space="preserve">  1. การทำเทียนเจล</t>
  </si>
  <si>
    <t xml:space="preserve">  2. การร้อยลูกปัดคลิสตัล</t>
  </si>
  <si>
    <t xml:space="preserve">  3. อบรม ICT</t>
  </si>
  <si>
    <t xml:space="preserve">  1. การอนุรักษ์ธรรมชาติ (การปลูกป่าชายเลน)</t>
  </si>
  <si>
    <r>
      <t xml:space="preserve">  </t>
    </r>
    <r>
      <rPr>
        <sz val="16"/>
        <rFont val="TH SarabunPSK"/>
        <family val="2"/>
      </rPr>
      <t>2. กิจกรรมวันผู้สูงอายุ</t>
    </r>
  </si>
  <si>
    <t xml:space="preserve">  3. กิจกรรมวันพ่อ</t>
  </si>
  <si>
    <t xml:space="preserve">  4. กิจกรรมส่งเสริมคุณธรรม จริยธรรม</t>
  </si>
  <si>
    <r>
      <t xml:space="preserve">  </t>
    </r>
    <r>
      <rPr>
        <sz val="16"/>
        <rFont val="TH SarabunPSK"/>
        <family val="2"/>
      </rPr>
      <t>1. การร้อยลูกปัด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</si>
  <si>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การทำดอกไม้จากพลาสติก</t>
    </r>
  </si>
  <si>
    <t xml:space="preserve">  3. การทำอาหาร-ขนม</t>
  </si>
  <si>
    <t xml:space="preserve">  1. กิจกรรมวันลอยกระทง</t>
  </si>
  <si>
    <t xml:space="preserve">  1. การร้อยลูกปัด การทำผ้าบาติก  </t>
  </si>
  <si>
    <t xml:space="preserve">  2. อบรม ICT</t>
  </si>
  <si>
    <t xml:space="preserve">  3. อบรมการทำบัญชี สคบ.</t>
  </si>
  <si>
    <t xml:space="preserve">  2. การทำเหรียญโปรยทาน</t>
  </si>
  <si>
    <t xml:space="preserve">  3. กิจกรรมส่งเสริมประเพณีวัฒนธรรมไทย</t>
  </si>
  <si>
    <t xml:space="preserve">  1. การประดิษฐ์ชุดดอกไม้กระดาษจากทางจาก</t>
  </si>
  <si>
    <t xml:space="preserve">  2. การผลิตกระดาษทางจาก</t>
  </si>
  <si>
    <t xml:space="preserve">  2. วันผู้สูงอายุ</t>
  </si>
  <si>
    <t xml:space="preserve">  1. วันเด็กแห่งชาติ</t>
  </si>
  <si>
    <t xml:space="preserve">  2. การทำปุ๋ยหมักชีวภาพ</t>
  </si>
  <si>
    <t xml:space="preserve">  3. การทำผ้าบาติก</t>
  </si>
  <si>
    <t xml:space="preserve">  1. การร้อยลูกปัด</t>
  </si>
  <si>
    <t xml:space="preserve">  2. การทำผ้าบาติก</t>
  </si>
  <si>
    <t xml:space="preserve">  3. กิจกรรมวันผู้สูงอายุ</t>
  </si>
  <si>
    <t xml:space="preserve">  1. การทำอาหารขนม</t>
  </si>
  <si>
    <t xml:space="preserve">  2. ศึกษาดูงานแหล่งเรียนรู้เศรษฐกิจพอเพียง</t>
  </si>
  <si>
    <t xml:space="preserve">  1. ศึกษาดูงานแหล่งเรียนรู้เศรษฐกิจพอเพียง</t>
  </si>
  <si>
    <t xml:space="preserve">  2. การปลูกผักปลอดสารพิษ</t>
  </si>
  <si>
    <t xml:space="preserve">  3. การทำปุ๋ยหมักชีวภาพ</t>
  </si>
  <si>
    <t xml:space="preserve">  2. อบรมการทำโรตี</t>
  </si>
  <si>
    <t xml:space="preserve">  3. การทำผ้ามัดย้อมบาติก</t>
  </si>
  <si>
    <t xml:space="preserve">  4. อบรมการทำวุ้นมะพร้าว</t>
  </si>
  <si>
    <t xml:space="preserve">  2. อบรมการทำขนมไทย</t>
  </si>
  <si>
    <t xml:space="preserve">  4. อบรมการแปรรูปอาหารทะเล</t>
  </si>
  <si>
    <t xml:space="preserve">  4. การทำผ้ามัดย้อม</t>
  </si>
  <si>
    <t xml:space="preserve">  1. อบรมการทำอาหาร-ขนม</t>
  </si>
  <si>
    <r>
      <t xml:space="preserve">  </t>
    </r>
    <r>
      <rPr>
        <sz val="16"/>
        <rFont val="TH SarabunPSK"/>
        <family val="2"/>
      </rPr>
      <t>2. อบรมการทำวุ้นมะพร้าว</t>
    </r>
  </si>
  <si>
    <t xml:space="preserve">  3. อบรมการทำโรตี</t>
  </si>
  <si>
    <t xml:space="preserve">  4. อบรมการทำดอกไม้ประดิษฐ์</t>
  </si>
  <si>
    <t xml:space="preserve">  5. ศึกษาดูงานแหล่งเรียนรู้เศรษฐกิจพอเพียง</t>
  </si>
  <si>
    <r>
      <t xml:space="preserve">  </t>
    </r>
    <r>
      <rPr>
        <sz val="16"/>
        <rFont val="TH SarabunPSK"/>
        <family val="2"/>
      </rPr>
      <t>1. การทำปุ๋ยน้ำหมักชีวภาพ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</si>
  <si>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ศึกษาดูงานแหล่งเรียนรู้เศรษฐกิจพอเพียง</t>
    </r>
  </si>
  <si>
    <r>
      <t xml:space="preserve">  </t>
    </r>
    <r>
      <rPr>
        <sz val="16"/>
        <rFont val="TH SarabunPSK"/>
        <family val="2"/>
      </rPr>
      <t>3. การปลูกผักปลอดสารพิษ</t>
    </r>
  </si>
  <si>
    <t xml:space="preserve">  4. การทำลวดพันถ้วยรับน้ำยาง</t>
  </si>
  <si>
    <t xml:space="preserve">  1. การทำดอกกุหลาบจากเชือกพลาสติก</t>
  </si>
  <si>
    <t xml:space="preserve">  2. การทำดอกกุหลาบจากใบเตย</t>
  </si>
  <si>
    <t xml:space="preserve">  4. การทำเทียนเจล</t>
  </si>
  <si>
    <t xml:space="preserve">  5. การปลูกผักปลอดสารพิษ</t>
  </si>
  <si>
    <t xml:space="preserve">  3. การทำขนมไทย</t>
  </si>
  <si>
    <t xml:space="preserve">  4. ประดิษฐ์ดอกไม้จากเชือกพลาสติก</t>
  </si>
  <si>
    <t xml:space="preserve">  4. การทำผ้าบาติก</t>
  </si>
  <si>
    <t xml:space="preserve">  2. ปลูกผักปลอดสารพิษ</t>
  </si>
  <si>
    <t xml:space="preserve">  2. การทำเทียนเจล</t>
  </si>
  <si>
    <t xml:space="preserve">  3. การทำดอกกุหลาบจากเชือกพลาสติก</t>
  </si>
  <si>
    <t xml:space="preserve">  5. การทำดอกไม้จากกระดาษทางจาก</t>
  </si>
  <si>
    <r>
      <t xml:space="preserve"> </t>
    </r>
    <r>
      <rPr>
        <sz val="16"/>
        <rFont val="TH SarabunPSK"/>
        <family val="2"/>
      </rPr>
      <t xml:space="preserve"> 3. การเลี้ยงไก่ไข่</t>
    </r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</si>
  <si>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</si>
  <si>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</si>
  <si>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</si>
  <si>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 xml:space="preserve">  1. ส่งเสริมการอ่านใน กศน.ตำบล</t>
  </si>
  <si>
    <t xml:space="preserve">  2. ส่งเสริมการอ่านใน ร.พ.ส.ต.ชุมชน</t>
  </si>
  <si>
    <t xml:space="preserve">  3. มุมหนังสือน่าอ่านที่บ้านครู กศน.</t>
  </si>
  <si>
    <t xml:space="preserve">  2. มุมหนังสือประจำบ้าน</t>
  </si>
  <si>
    <t xml:space="preserve">  3. มุมส่งเสริมการอ่านที่บ้านครู กศน.ตำบล</t>
  </si>
  <si>
    <t xml:space="preserve">  1. อำเภอยิ้มเคลื่อนที่</t>
  </si>
  <si>
    <t xml:space="preserve">  2. ส่งเสริมการอ่าน กศน.ตำบล</t>
  </si>
  <si>
    <t xml:space="preserve">  3. ส่งเสริมการอ่านใน รพ.สต.</t>
  </si>
  <si>
    <t xml:space="preserve">  4. มุมหนังสือบ้านครู</t>
  </si>
  <si>
    <t xml:space="preserve">  1. ส่งเสริมการอ่านที่ ศรช.</t>
  </si>
  <si>
    <t xml:space="preserve">  2. มุมหนังสือบ้านครู</t>
  </si>
  <si>
    <t xml:space="preserve">  2. วันเด็กแห่งชาติ</t>
  </si>
  <si>
    <t xml:space="preserve">  3. ส่งเสริมการอ่าน กศน.ตำบล</t>
  </si>
  <si>
    <t xml:space="preserve">  1. ส่งเสริมการอ่านใน กศน.ตำบลนาเกลือ</t>
  </si>
  <si>
    <t xml:space="preserve">  2. ส่งเสริมการอ่านบ้านครู กศน.ตำบลนาเกลือ</t>
  </si>
  <si>
    <t xml:space="preserve">  3. ส่งเสริมการอ่าน รพ.สต.ชุมชนนาเกลือ</t>
  </si>
  <si>
    <t xml:space="preserve">  4. ส่งเสริมการอ่านเคลื่อนที่</t>
  </si>
  <si>
    <t xml:space="preserve">  5. ส่งเสริมการเรียนรู้ ICT กศน.ตำบลนาเกลือ</t>
  </si>
  <si>
    <t xml:space="preserve">  2. ส่งเสริมการอ่านใน วนอุทยานบ่อน้ำร้อน</t>
  </si>
  <si>
    <t xml:space="preserve">  4. มุมหนังสือในบ้าน</t>
  </si>
  <si>
    <t xml:space="preserve">  5. ส่งเสริมการอ่านตำบลเคลื่อนที่</t>
  </si>
  <si>
    <t xml:space="preserve">  1. ส่งเสริมการอ่าน กศน.ตำบล</t>
  </si>
  <si>
    <t xml:space="preserve">  2. ส่งเสริมการอ่านใน รพ.สต.</t>
  </si>
  <si>
    <t xml:space="preserve">  3. มุมหนังสือในบ้านป่าเตียว</t>
  </si>
  <si>
    <t xml:space="preserve">  1. ส่งเสริมการอ่านกิจกรรมอำเภอยิ้ม</t>
  </si>
  <si>
    <t xml:space="preserve">  2. ส่งเสริมการอ่านใน กศน.ตำบล</t>
  </si>
  <si>
    <t xml:space="preserve">  3. มุมหนังสือในสถานประกอบการ</t>
  </si>
  <si>
    <t xml:space="preserve">  4. มุมหนังสือใน รพ.สต.ตำบลย่านซื่อ</t>
  </si>
  <si>
    <t xml:space="preserve">  5. มุมส่งเสริมการอ่านบ้านครู กศน.ตำบล</t>
  </si>
  <si>
    <t xml:space="preserve">  1. ส่งเสริมการอ่านภายใน กศน.ตำบล</t>
  </si>
  <si>
    <t xml:space="preserve">  2. มุมหนังสือในสถานประกอบการ</t>
  </si>
  <si>
    <t xml:space="preserve">  3. ส่งเสริมการอ่านในตำบลกันตัง</t>
  </si>
  <si>
    <t xml:space="preserve">  4. ส่งเสริมการอ่านบ้านครู กศน.</t>
  </si>
  <si>
    <t xml:space="preserve">  5. ส่งเสริมการอ่านชุมชนรักการอ่านบ้านนายยอดทอง</t>
  </si>
  <si>
    <t xml:space="preserve">  2. ส่งเสริมการอ่านในบ้านครู กศน.ตำบล</t>
  </si>
  <si>
    <t xml:space="preserve">  3. มุมหนังสือประจำหมู่บ้าน</t>
  </si>
  <si>
    <t xml:space="preserve">  4. มุมหนังสือใน รพ.สต.บ้านตะคียนหลบฟ้า</t>
  </si>
  <si>
    <r>
      <t xml:space="preserve">  </t>
    </r>
    <r>
      <rPr>
        <sz val="16"/>
        <rFont val="TH SarabunPSK"/>
        <family val="2"/>
      </rPr>
      <t>1. อำเภอยิ้มเคลื่อนที่</t>
    </r>
  </si>
  <si>
    <r>
      <t xml:space="preserve">  </t>
    </r>
    <r>
      <rPr>
        <sz val="16"/>
        <rFont val="TH SarabunPSK"/>
        <family val="2"/>
      </rPr>
      <t>2. มุมหนังสือประจำหมู่บ้าน</t>
    </r>
  </si>
  <si>
    <t xml:space="preserve">  4. ส่งเสริมการอ่าน กศน.ตำบล</t>
  </si>
  <si>
    <t xml:space="preserve">  5. มุมหนังสือบ้านครู</t>
  </si>
  <si>
    <t xml:space="preserve">  2. มุมหนังสือประจำหมู่บ้าน</t>
  </si>
  <si>
    <t xml:space="preserve">  3. มุมหนังสือใน รพ.สต.ควนธานี</t>
  </si>
  <si>
    <t xml:space="preserve">  4. มุมส่งเสริมการอ่านบ้านครู กศน.ตำบล</t>
  </si>
  <si>
    <t xml:space="preserve">  2. มุมส่งเสริมการอ่านในบ้านครู กศน.ตำบล</t>
  </si>
  <si>
    <t xml:space="preserve">  3. มุมส่งเสริมการอ่านใน รพ.สต.บ้านคลองลุ</t>
  </si>
  <si>
    <t xml:space="preserve">  4. มุมหนังสือประจำหมู่บ้าน</t>
  </si>
  <si>
    <t xml:space="preserve">  1. หมู่ 1 บ้านท่าเรือ</t>
  </si>
  <si>
    <t xml:space="preserve">  2. หมู่ 2 บ้านควนมอง</t>
  </si>
  <si>
    <t xml:space="preserve">  3. หมู่ 4 บ้านเกาะคียม</t>
  </si>
  <si>
    <r>
      <t xml:space="preserve">  </t>
    </r>
    <r>
      <rPr>
        <sz val="16"/>
        <rFont val="TH SarabunPSK"/>
        <family val="2"/>
      </rPr>
      <t>1. หมู่ที่ 2 บ้านโคกยาง</t>
    </r>
  </si>
  <si>
    <r>
      <t xml:space="preserve">  </t>
    </r>
    <r>
      <rPr>
        <sz val="16"/>
        <rFont val="TH SarabunPSK"/>
        <family val="2"/>
      </rPr>
      <t>2. หมู่ที่ 3 บ้านยะหรม</t>
    </r>
  </si>
  <si>
    <r>
      <t xml:space="preserve">  </t>
    </r>
    <r>
      <rPr>
        <sz val="16"/>
        <rFont val="TH SarabunPSK"/>
        <family val="2"/>
      </rPr>
      <t>3. หมู่ที่ 5 บ้านหนองเหม้า</t>
    </r>
  </si>
  <si>
    <r>
      <t xml:space="preserve">  </t>
    </r>
    <r>
      <rPr>
        <sz val="16"/>
        <rFont val="TH SarabunPSK"/>
        <family val="2"/>
      </rPr>
      <t>4. หมู่ที่ 6 บ้านสว่างคีรี</t>
    </r>
  </si>
  <si>
    <t xml:space="preserve">  1. บ้านหนังสืออัจฉริยะหมู่ที่ 1 บ้านโคกสะท้อน</t>
  </si>
  <si>
    <t xml:space="preserve">  2. บ้านหนังสืออัจฉริยะหมู่ที่ 3 บ้านมดตะนอย</t>
  </si>
  <si>
    <t xml:space="preserve">  3. บ้านหนังสืออัจฉริยะหมู่ที่ 6 บ้านเจ้าไหม</t>
  </si>
  <si>
    <t xml:space="preserve">  4. บ้านหนังสืออัจฉริยะหมู่ที่ 7 บ้านโทรายแก้ว</t>
  </si>
  <si>
    <t xml:space="preserve">  1. บ้านหนังสืออัจฉริยะหมู่ที่ 1 บ้านบางสัก</t>
  </si>
  <si>
    <t xml:space="preserve">  2. บ้านหนังสืออัจฉริยะหมู่ที่ 2 บ้านบางสัก</t>
  </si>
  <si>
    <t xml:space="preserve">  3. บ้านหนังสืออัจฉริยะหมู่ที่ 3 บ้านควนตุ้งกู</t>
  </si>
  <si>
    <t xml:space="preserve">  1. บ้านหนังสืออัจฉริยะบ้านนาเกลือเหนือ</t>
  </si>
  <si>
    <t xml:space="preserve">  2. บ้านหนังสืออัจฉริยะบ้านนาเกลือใต้</t>
  </si>
  <si>
    <t xml:space="preserve">  3. บ้านหนังสืออัจฉริยะบ้านท่าโต๊ะเมฆ</t>
  </si>
  <si>
    <r>
      <t xml:space="preserve">  </t>
    </r>
    <r>
      <rPr>
        <sz val="16"/>
        <rFont val="TH SarabunPSK"/>
        <family val="2"/>
      </rPr>
      <t>1. ส่งเสริมการอ่าน แจกแว่นสายตาผู้สูงอายุ หมู่ 2</t>
    </r>
  </si>
  <si>
    <t xml:space="preserve">  2. ส่งเสริมการอ่าน แจกแว่นสายตาผู้สูงอายุ หมู่ 4</t>
  </si>
  <si>
    <t xml:space="preserve">  3. ส่งเสริมการอ่าน แจกแว่นสายตาผู้สูงอายุ หมู่ 6</t>
  </si>
  <si>
    <t xml:space="preserve">  4. ส่งเสริมการอ่าน แจกแว่นสายตาผู้สูงอายุ หมู่ 7</t>
  </si>
  <si>
    <t xml:space="preserve">  1. บ้านหนังสืออัจฉริยะหมู่ที่ 4 บ้านแหลมม่วง</t>
  </si>
  <si>
    <t xml:space="preserve">  2. บ้านหนังสืออัจฉริยะหมู่ที่ 5 บ้านป่าเตียว</t>
  </si>
  <si>
    <t xml:space="preserve">  3. บ้านหนังสืออัจฉริยะหมู่ที่ 6 บ้านควนทองสีห์</t>
  </si>
  <si>
    <t xml:space="preserve">  1. หมู่ 1 บ้านโคกทราย</t>
  </si>
  <si>
    <t xml:space="preserve">  2. หมู่ 4 บ้านทุ่งอิฐ</t>
  </si>
  <si>
    <t xml:space="preserve">  1. บ้านหนังสืออัจฉริยะหมู่ที่ 1 บ้านท่าเรือ</t>
  </si>
  <si>
    <t xml:space="preserve">  2. บ้านหนังสืออัจฉริยะหมู่ที่ 2 บ้านห้วยลึก</t>
  </si>
  <si>
    <t xml:space="preserve">  3. บ้านหนังสืออัจฉริยะหมู่ที่ 4 บ้านปาแต</t>
  </si>
  <si>
    <t xml:space="preserve">  1. บ้านหนังสืออัจฉริยะหมู่ 2 บ้านพรุใหญ่</t>
  </si>
  <si>
    <t xml:space="preserve">  2. บ้านหนังสืออัจฉริยะหมู่ 4 บ้านโต๊ะเมือง</t>
  </si>
  <si>
    <t xml:space="preserve">  3. บ้านหนังสืออัจฉริยะหมู่ 6 บ้านตะเคียนหลบฟ้า</t>
  </si>
  <si>
    <t xml:space="preserve">  1. บ้านหนังสืออัจฉริยะหมู่ที่ 1 บ้านหนองเสม็ด</t>
  </si>
  <si>
    <t xml:space="preserve">  2. บ้านหนังสืออัจฉริยะหมู่ที่ 3 บ้านคลองชีล้อม</t>
  </si>
  <si>
    <t xml:space="preserve">  3. บ้านหนังสืออัจฉริยะหมู่ที่ 4 บ้านป่ากอ</t>
  </si>
  <si>
    <t xml:space="preserve">  1. หมู่ 1 บ้านเกาะยาว</t>
  </si>
  <si>
    <t xml:space="preserve">  2. หมู่ 4 บ้านนาใน</t>
  </si>
  <si>
    <t xml:space="preserve">  3. หมู่ 5 บ้านบินหยี</t>
  </si>
  <si>
    <t xml:space="preserve">  4. หมู่ 6 บ้านบางหมากน้อย</t>
  </si>
  <si>
    <t xml:space="preserve">  1. บ้านหนังสืออัจฉริยะหมู่ 1 บ้านทอญหาร</t>
  </si>
  <si>
    <t xml:space="preserve">  2. บ้านหนังสืออัจฉริยะหมู่ 4 บ้านนาเหนือ</t>
  </si>
  <si>
    <t xml:space="preserve">  3. บ้านหนังสืออัจฉริยะหมู่ 6 บ้านคลองเคียน</t>
  </si>
  <si>
    <t xml:space="preserve">     1. โครงการอบรมคุณธรรม จริยธรรม </t>
  </si>
  <si>
    <t xml:space="preserve">     2. โครงการศีลธรรมเพื่อพัฒนาคุณภาพชีวิต</t>
  </si>
  <si>
    <t xml:space="preserve">     3. โครงการอนุรักษ์ทรัพยากรธรรมชาติและสิ่งแวดล้อม</t>
  </si>
  <si>
    <t>ประจำเดือนภุมภาพันธ์   พ.ศ.2557</t>
  </si>
  <si>
    <t>ศูนย์ กศน.อำเภอ วังวิเศษ</t>
  </si>
  <si>
    <t>ศูนย์ฝึกอาชีพชุมชน</t>
  </si>
  <si>
    <t>การเลี้ยงไก่พื้นเมือง</t>
  </si>
  <si>
    <t>การทำเชือกมหัศจรรย์</t>
  </si>
  <si>
    <t>หลักสูตรการก่ออิฐบล๊อก (งบจัดสรรตามจำนวน กศน.ตำบล)</t>
  </si>
  <si>
    <t>.</t>
  </si>
  <si>
    <t xml:space="preserve"> </t>
  </si>
  <si>
    <t>โครงการส่งเสริมการเพาะเห็ด</t>
  </si>
  <si>
    <t xml:space="preserve">    4.2 .............................................................................</t>
  </si>
  <si>
    <r>
      <t>3.1</t>
    </r>
    <r>
      <rPr>
        <b/>
        <sz val="12"/>
        <rFont val="TH SarabunPSK"/>
        <family val="2"/>
      </rPr>
      <t xml:space="preserve"> จัดกิจกรรมมาฆบูชา</t>
    </r>
  </si>
  <si>
    <t>- ทำบุญตักบาตร</t>
  </si>
  <si>
    <t>- สวดมนต์/เจริญสมาธิภาวนา</t>
  </si>
  <si>
    <t>- ฟังพระธรรมเทศนา</t>
  </si>
  <si>
    <t>3.2  บริการอินเตอร์เน็ต</t>
  </si>
  <si>
    <t>3.3. แนะนำหนังสือใหม่</t>
  </si>
  <si>
    <t>3.4. กิจกรรมบันทึกการอ่าน</t>
  </si>
  <si>
    <t xml:space="preserve">3.5. กิจกรรม การทำสื่อโครงงาน </t>
  </si>
  <si>
    <t>“สิ่งประดิษฐ์ดักแมลงสาบ”</t>
  </si>
  <si>
    <t xml:space="preserve">   4.1กิจกรรมส่งเสริมการเป็นพลเมืองในระบอบประชาธิปไตย</t>
  </si>
  <si>
    <t>4.2 กิจกรรมส่งเสริมความจงรักภักดีต่อชาติ ศาสนาพระมหากษัตริย์</t>
  </si>
  <si>
    <t>4.3 กิจกรรมส่งเสริมการอ่าน บ้านหนังสืออัจฉริยะ</t>
  </si>
  <si>
    <t>4.4 กิจกรรมการเรียนรู้วันสำคัญทางศาสนา</t>
  </si>
  <si>
    <t xml:space="preserve">  4.5.กิจกรรมลูกเสือ(วิทยากรพี่เลี้ยง) ตำบล อ่าวตง</t>
  </si>
  <si>
    <t xml:space="preserve">      3.1 ...............................................................................</t>
  </si>
  <si>
    <t xml:space="preserve">      3.2 ...............................................................................</t>
  </si>
  <si>
    <t>ประจำเดือน กุมภาพันธ์   พ.ศ. 2557</t>
  </si>
  <si>
    <t>กศน.อำเภอหาดสำราญ</t>
  </si>
  <si>
    <t>รวม</t>
  </si>
  <si>
    <t>2. ศูนย์ฝึกอาชีพชุมชน</t>
  </si>
  <si>
    <t>จัดสรรตามความหนาแน่นของประชากร</t>
  </si>
  <si>
    <t xml:space="preserve">    2.1 ภาษาอังกฤษเพื่อการท่องเที่ยว(ม.3 บ้าหวี)</t>
  </si>
  <si>
    <t xml:space="preserve">    2.2 ธุรกิจสปา(ม.2 ตะเสะ)</t>
  </si>
  <si>
    <t xml:space="preserve">    2.3 ภาษาอังกฤษเพื่อการท่องเที่ยว(ม.9 หาดสำราญ)</t>
  </si>
  <si>
    <t>จัดสรรตามจำนวน กศน.ตำบล</t>
  </si>
  <si>
    <t xml:space="preserve">    2.4 ช่างปูกระเบื้อง(ม.4 บ้าหวี)</t>
  </si>
  <si>
    <t xml:space="preserve">    2.5 ธุรกิจเสริมสวย(ม.9 หาดสำราญ)</t>
  </si>
  <si>
    <t xml:space="preserve">    2.6 ธุรกิจขนมไทย(ม.5 หาดสำราญ)</t>
  </si>
  <si>
    <t xml:space="preserve">     3.1 "วัยรุ่นสดใส ไม่ท้องก่อนวัย ห่างไกลยาเสพติด"            (13 ก.พ. 57)</t>
  </si>
  <si>
    <t xml:space="preserve">   3.2 ..............................................................................</t>
  </si>
  <si>
    <t xml:space="preserve">    4.1 การทำน้ำสมุนไพรเพื่อสุขภาพ (22-24 ม.ค. 57)</t>
  </si>
  <si>
    <t xml:space="preserve">    4.2 ค่ายรักษ์บ้านเกิด (25 ก.พ. 57)</t>
  </si>
  <si>
    <t xml:space="preserve">    4.3 อบรมภาษามลายู</t>
  </si>
  <si>
    <t xml:space="preserve">    4.4 อบรมอาหารเพื่อสุขภาพผู้สูงอายุ</t>
  </si>
  <si>
    <t xml:space="preserve">    3.1 มุมหนังสือน่าอ่านสถานที่ราชการ</t>
  </si>
  <si>
    <t xml:space="preserve">    3.2 นิทรรศการวันสำคัญ</t>
  </si>
  <si>
    <t xml:space="preserve">    3.3 กิจกรรมวันเด็ก</t>
  </si>
  <si>
    <t xml:space="preserve">    3.4 อาสาสมัครรักการอ่าน</t>
  </si>
  <si>
    <t xml:space="preserve">    3.5 ความรู้สู่ชุมชน (รถโมบายเคลื่อนที่)</t>
  </si>
  <si>
    <t>กศน.ตำบลบ้าหวี</t>
  </si>
  <si>
    <t xml:space="preserve">   1. มุมหนังสือ กศน.ตำบล</t>
  </si>
  <si>
    <t xml:space="preserve">   2. มุมอาเซียนน่ารู้</t>
  </si>
  <si>
    <t>กศน.ตำบลตะเสะ</t>
  </si>
  <si>
    <t>กศน.ตำบลหาดสำราญ</t>
  </si>
  <si>
    <t xml:space="preserve">   2. ความรู้สู่ชุมชน (รถโมบายเคลื่อนที่)</t>
  </si>
  <si>
    <t xml:space="preserve">   3. มุมอาเซียนน่ารู้</t>
  </si>
  <si>
    <t xml:space="preserve">   4. วันเด็ก</t>
  </si>
  <si>
    <t xml:space="preserve">  5.1 กศน.ตำบลบ้าหวี</t>
  </si>
  <si>
    <t xml:space="preserve">  5.2 กศน.ตำบลตะเสะ</t>
  </si>
  <si>
    <t xml:space="preserve">  5.3 กศน.ตำบลหาดสำราญ</t>
  </si>
  <si>
    <t xml:space="preserve">      3.1 ค่ายคุณธรรมจริยธรรม(20-21 ธ.ค. 57)</t>
  </si>
  <si>
    <t xml:space="preserve">      3.2 ค่ายคุณธรรมจริยธรรมอิสลาม(22-24 ม.ค. 57)</t>
  </si>
  <si>
    <t xml:space="preserve">      3.3 ติวเข้มเติมเต็มความรู้ (18-19 ก.พ. 57)</t>
  </si>
  <si>
    <t xml:space="preserve">      3.4 ค่ายอาสายุวกาชาด (28 ก.พ. - 2 มี.ค. 57)</t>
  </si>
  <si>
    <t>ประจำเดือน กุมภาพันธ์   พ.ศ.255๗</t>
  </si>
  <si>
    <t>ศูนย์ กศน.อำเภอ ....นาโยง....</t>
  </si>
  <si>
    <t xml:space="preserve"> ๒. อาชีพเพื่อการมีงานทำ</t>
  </si>
  <si>
    <t xml:space="preserve"> ๒.๑ ศูนย์ฝึกอาชีพชุมชน (งบ สส.)</t>
  </si>
  <si>
    <t>ขยายพันธุ์พืชเทศบาลตำบลนาโยงเหนือ (ค่าตอบแทน)</t>
  </si>
  <si>
    <t>การทำธุรกิจขนมไทย นาโยงเหนือ (ค่ตอบแทน)ค่าวัสดุ</t>
  </si>
  <si>
    <t>การทำเกษตรอินทรีย์ธรรมชาติ ละมอ (วัสดุ)</t>
  </si>
  <si>
    <t>ค่าวัสดุอื่นๆ</t>
  </si>
  <si>
    <t xml:space="preserve"> 2.2 ศูนย์ฝึกอาชีพชุมชน (งบ ตำบล)</t>
  </si>
  <si>
    <t>การทำธุรกิจขนมไทย ต.นาข้าวเสีย (ค่าวัสดุ)</t>
  </si>
  <si>
    <t xml:space="preserve"> 2.๓ ศูนย์ฝึกอาชีพชุมชน (งบ mini otop )</t>
  </si>
  <si>
    <t xml:space="preserve">   3.1 .โครงการปันรักเพื่อผู้สูงวัยใส่ใจสุขภาพด้วย ๓ อ</t>
  </si>
  <si>
    <t xml:space="preserve">    4.1 กิจกรรมจังหวัดเคลื่อนที่ ต.ละมอ</t>
  </si>
  <si>
    <r>
      <t xml:space="preserve">    </t>
    </r>
    <r>
      <rPr>
        <sz val="14"/>
        <rFont val="TH SarabunIT๙"/>
        <family val="2"/>
      </rPr>
      <t>4.2 .โครงการส่งเสริมเผยแพร่วันสำคัญทางพระพุทธศาสนา อนุรักษ์สืบสานประเพณีวัฒนธรรมไทย</t>
    </r>
  </si>
  <si>
    <r>
      <t xml:space="preserve">   </t>
    </r>
    <r>
      <rPr>
        <sz val="14"/>
        <rFont val="TH SarabunIT๙"/>
        <family val="2"/>
      </rPr>
      <t xml:space="preserve"> ๔.๓ โครงการเยาวชน กศน.ร่วมใจ ขับขี่ปลิดภัย รู้วินัยจราจร</t>
    </r>
  </si>
  <si>
    <t xml:space="preserve">    ๔.๔.โครงการสตรียุคใหม่เรียนรู้เทคโนโลยีเข้าสู่อาเซียน(ยืมเงิน) กิจกรรมจัดวันที่ ๒๗ ก.พ.๕๗)</t>
  </si>
  <si>
    <t xml:space="preserve">    ๔.๕โครงการเรียนรู้การทำนากับภูมิปัญญา กศน.</t>
  </si>
  <si>
    <t xml:space="preserve">        ค่าวุสดุอื่นๆ</t>
  </si>
  <si>
    <t xml:space="preserve">     5.1 .การเพาะเห็ดนางฟ้า-นางรม (ค่าตอบแทน)</t>
  </si>
  <si>
    <t xml:space="preserve">     ๕.๒ การเลี้ยงด้วงสาคู (ค่าวัสดุ)</t>
  </si>
  <si>
    <t xml:space="preserve">   4.1 .กิจกรรมเรียนรู้เรื่องอาเซียน.......</t>
  </si>
  <si>
    <t xml:space="preserve">   4.2 ..อ่านวันละนิด ความคิดเปลี่ยน............................</t>
  </si>
  <si>
    <t xml:space="preserve">  5.1 กิจกรรมส่งเสริมการอ่าน</t>
  </si>
  <si>
    <t>๓.๑ โครงการติวเข้มวิชาการผสานการเรียนรู้สู่การสอบ N-NET</t>
  </si>
  <si>
    <t>๓.๒ โครงการสุขล้ำความดี ตามวิถีไทย</t>
  </si>
  <si>
    <t>ประจำเดือน ……กุมภาพันธ์…………………...   พ.ศ.2557</t>
  </si>
  <si>
    <t>ศูนย์ กศน.อำเภอ ......รัษฎา..................................................................</t>
  </si>
  <si>
    <t xml:space="preserve">    2.1 .............................................................................</t>
  </si>
  <si>
    <t xml:space="preserve">    2.2 .............................................................................</t>
  </si>
  <si>
    <t xml:space="preserve">    4.1 การอนุรักษ์สิ่งแวดล้อม</t>
  </si>
  <si>
    <t xml:space="preserve">    4.2 กิจกรรมการเรียนรู้ สู่ปฎิบัติ นำมาพัฒนา </t>
  </si>
  <si>
    <t xml:space="preserve">    3.1 ..............................................................................</t>
  </si>
  <si>
    <t xml:space="preserve">    3.2 ..............................................................................</t>
  </si>
  <si>
    <t xml:space="preserve">   4.1 การส่งเสริมการอ่านใน กศน.ตำบล</t>
  </si>
  <si>
    <t xml:space="preserve">   4.2 ..............................................................................</t>
  </si>
  <si>
    <t xml:space="preserve">  5.1 ……………………………………………………………….,….</t>
  </si>
  <si>
    <t xml:space="preserve">      3.1 โครงการติวก่อนสอบ N-NET</t>
  </si>
  <si>
    <t>ประจำเดือน  กุมภาพันธ์  พ.ศ.2557</t>
  </si>
  <si>
    <t>ศูนย์การศึกษานอกระบบและการศึกษาตามอัธยาศัยอำเภอเมืองตรัง</t>
  </si>
  <si>
    <t>ผลการดำเนินการเดือนนี้      (ก.พ.57)</t>
  </si>
  <si>
    <t xml:space="preserve">รวมผลการดำเนินงาน        </t>
  </si>
  <si>
    <t>แผนงาน : สร้างและกระจายโอกาสทางการศึกษาให้ทั่วถึงและเป็นธรรม</t>
  </si>
  <si>
    <t>ผลผลิตที่ 4 ผู้รับบริการการศึกษานอกระบบ</t>
  </si>
  <si>
    <t xml:space="preserve">    2.1 โครงการจัดการเรียนการสอนหลักสูตรระยะสั้นอาชีพเพื่อการมีงานทำ</t>
  </si>
  <si>
    <t xml:space="preserve">    2.3 โครงการศูนย์อาชีพเพื่อการมีงานทำ "ศูนย์ฝึกอาชีพชุมชน"</t>
  </si>
  <si>
    <t xml:space="preserve">    2.3 โครงการศูนย์อาเซี่ยนศึกษากศน.อำเภอเมืองตรัง</t>
  </si>
  <si>
    <t xml:space="preserve">   3.1 โครงการจัดการศึกษาเพื่อพัฒนาทักษะชีวิต</t>
  </si>
  <si>
    <t xml:space="preserve">        กิจกรรมเสริมสร้างภูมิคุ้มกันเพศศึกษาและการป้องกันเอดส์</t>
  </si>
  <si>
    <t xml:space="preserve">    4.1 โครงการจัดการศึกษาเพื่อพัฒนาสังคมและชุมชน</t>
  </si>
  <si>
    <t xml:space="preserve">     5.1 โครงการจัดกระบวนการเรียนรู้ตามหลักปรัชญาเศรษฐกิจพอเพียง</t>
  </si>
  <si>
    <t xml:space="preserve">    5.2 โครงการผักพื้นบ้าน อาหารชีวิต เศรษฐกิจพอเพียง</t>
  </si>
  <si>
    <t xml:space="preserve">    6.1 โครงการพัฒนาทักษะชีวิตและการดูแลสุขภาพในชีวิตประจำวันสำหรับผู้สูงอายุ</t>
  </si>
  <si>
    <t>ผลผลิตที่ 5  ผู้รับบริการการศึกษาตามอัธยาศัย</t>
  </si>
  <si>
    <t>กิจกรรมห้องสมุดประชาชนอำเภอเมืองตรัง</t>
  </si>
  <si>
    <t xml:space="preserve">    3.1 กิจกรรมเทิดพระเกียรติ</t>
  </si>
  <si>
    <t xml:space="preserve">    3.2 กิจกรรมวันเด็กแห่งชาติ</t>
  </si>
  <si>
    <t xml:space="preserve">    3.3 กิจกรรมส่งเสริมการเรียนรู้ในวันสำคัญ(วันรักการอ่าน วันภาษาไทย)</t>
  </si>
  <si>
    <t xml:space="preserve">    3.4 กิจกรรมอาสาสมัครส่งเสริมการอ่าน</t>
  </si>
  <si>
    <t xml:space="preserve">    3.5 กิจกรรมแนะนำหนังสือใหม่</t>
  </si>
  <si>
    <t xml:space="preserve">    3.6 กิจกรรมจัดนิทรรศการา มุมส่งเสริมการเรียนรู้,มุนเฉลิมพระเกียรติ, มุม สคบ.</t>
  </si>
  <si>
    <t xml:space="preserve">    3.7 กิจกรรมส่งเสริมการใช้อินเตอร์เน็ต</t>
  </si>
  <si>
    <t xml:space="preserve">    3.8 กิจกรรมหมุนเวียนสื่อสู่ กศน.ตำบล</t>
  </si>
  <si>
    <t xml:space="preserve">    3.9 กิจกรรมชุมชนต้นแบบแห่งการอ่าน</t>
  </si>
  <si>
    <t xml:space="preserve">    3.10 กิจกรรมห้องสมุดเคลื่อนที่</t>
  </si>
  <si>
    <t xml:space="preserve">    3.11 กิจกรรมส่งเสริมการอ่านในสถานที่ราชการ,สถานประกอบการ</t>
  </si>
  <si>
    <t xml:space="preserve">   4.1 โครงการพัฒนา กศน.ตำบล ให้เป็นศูนย์กลางการเรียนรู้ตลอดชีวิตของชุมชน</t>
  </si>
  <si>
    <t xml:space="preserve">     4.1 กิจกรรมส่งเสริมการเรียนรู้ด้านอาชีพ</t>
  </si>
  <si>
    <t xml:space="preserve">     4.2 กิจกรรมส่งเสริมด้านคุณธรรม จริยธรรม การเรียนรู้ศิลปวัฒนธรรมไทยและประเพณีท้องถิ่น</t>
  </si>
  <si>
    <t xml:space="preserve">     4.3 กิจกรรมพัฒนาและอนุรักษ์ทรัพยากรธรรมชาติและสิ่งแวดล้อม</t>
  </si>
  <si>
    <t xml:space="preserve">     4.4 กิจกรรมส่งเสริมสนับสนุนการแสดงความจงรักภักดีต่อชาติ ศาสนา พระมหากษัตริย์</t>
  </si>
  <si>
    <t xml:space="preserve">     4.5 กิจกรรมส่งเสริมการป้องกันภัยจากสิ่งเสพติด</t>
  </si>
  <si>
    <t xml:space="preserve">     4.6 กิจกรรมเสริมสร้างความรู้เกี่ยวกับประชาคมอาเซียน</t>
  </si>
  <si>
    <t xml:space="preserve">     4.7 กิจกรรมส่งเสริมการอ่าน</t>
  </si>
  <si>
    <t xml:space="preserve">     4.8 กิจกรรมส่งเสริมการเรียนรู้ในวันสำคัญ</t>
  </si>
  <si>
    <t xml:space="preserve">   4.2 โครงการ"บ้านหนังสืออัจฉริยะ"</t>
  </si>
  <si>
    <t>แผนงาน : สนับสนุนจัดการศึกษาตั้งแต่ปฐมวัยจนจบการศึกษาขั้นพื้นฐาน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</si>
  <si>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   3.1 กิจกรรมสอนเสริม</t>
  </si>
  <si>
    <t xml:space="preserve">     3.2 กิจกรรมพัฒนาด้าน ICT</t>
  </si>
  <si>
    <t xml:space="preserve">     3.3 กิจกรรมส่งเสริมสุขภาพกายและสุขภาพจิต</t>
  </si>
  <si>
    <t xml:space="preserve">     3.4 การทำบัญชีครัวเรือน</t>
  </si>
  <si>
    <t xml:space="preserve">     3.5 "ค่ายคุณธรรม จริยธรรม"</t>
  </si>
  <si>
    <t xml:space="preserve">     3.6 ค่ายวิชาการสู่อาเซียน</t>
  </si>
  <si>
    <t xml:space="preserve">     3.7 ศึกษาแหล่งเรียนรู้เชิงศิลปะวัฒนธรรมสู่ประชาคมอาเซียน</t>
  </si>
  <si>
    <t xml:space="preserve">           ปกติ</t>
  </si>
  <si>
    <t xml:space="preserve">           พิการ</t>
  </si>
  <si>
    <t xml:space="preserve"> 6. จำนวนนักศึกษาหลักสูตรการศึกษาขั้นพื้นฐาน (EP)</t>
  </si>
  <si>
    <t xml:space="preserve"> 7. จำนวนนักศึกษาการศึกษานอกระบบ ระดับสูงสุดของการศึกษาขั้นพื้นฐาน</t>
  </si>
  <si>
    <t xml:space="preserve">          - ระดับสูงสุดของการศึกษาขั้นพื้นฐาน</t>
  </si>
  <si>
    <t>ประจำเดือน กุมภาพันธ์   พ.ศ.2557</t>
  </si>
  <si>
    <t>ศูนย์ กศน.อำเภอ สิเกา</t>
  </si>
  <si>
    <t xml:space="preserve">    2.1 การเลี้ยงปลาดุกในบ่อพลาสติก กศน.ตำบลไม้ฝาด (จัดสรรตามจำนวนตำบล)</t>
  </si>
  <si>
    <t xml:space="preserve">    2.2 ธุรกิจขนมไทย กศน.ตำบลเขาไม้แก้ว (จัดสรรตามจำนวนตำบล) </t>
  </si>
  <si>
    <t xml:space="preserve">    2.3 การทำเหล็กดัด กศน.ตำบลบ่อหิน  (จัดสรรตามจำนวนตำบล)</t>
  </si>
  <si>
    <t xml:space="preserve">    2.4 การเลี้ยงไก่พื้นเมือง ม.5 บ้านหนองใหญ่ กศน.ตำบลกะลาเส  (จัดสรรตามจำนวนตำบล)</t>
  </si>
  <si>
    <t xml:space="preserve">    2.5 การเลี้ยงไก่พื้นเมือง กศน.ตำบลนาเมืองเพชร (จัดสรรตามจำนวนตำบล)</t>
  </si>
  <si>
    <t xml:space="preserve">    4.1 .............................................................................</t>
  </si>
  <si>
    <t xml:space="preserve">    3.1  มุมอาเซียน</t>
  </si>
  <si>
    <t xml:space="preserve">    3.2  อินเตอร์เน็ต</t>
  </si>
  <si>
    <t xml:space="preserve">    3.3  กิจกรรมวันเด็กแห่งชาติ</t>
  </si>
  <si>
    <t xml:space="preserve">    3.4  กิจกรรมกุหลาบแสนสวย </t>
  </si>
  <si>
    <t xml:space="preserve">    3.5  กิจกรรมเก็บอักษรใส่สุขา</t>
  </si>
  <si>
    <t xml:space="preserve">   4.1 นิเทศการส่งเสริมการอ่าน</t>
  </si>
  <si>
    <t xml:space="preserve">   4.2 มุมหนังสือ กศน.ตำบล</t>
  </si>
  <si>
    <t xml:space="preserve">   4.3 โรงพยาบาลส่งเสริมสุขภาพ</t>
  </si>
  <si>
    <t xml:space="preserve">  5.1 อ่านเฉลิมพระเกียรติ 5 ธันวา</t>
  </si>
  <si>
    <t xml:space="preserve">  5.2 บ้านหนังสืออัจฉริยะ</t>
  </si>
  <si>
    <t xml:space="preserve">  5.3 มุมหนังสือบ้านครู</t>
  </si>
  <si>
    <t xml:space="preserve">    3.1 โครงการอาสายุวกาชาดเรื่องกาชาดและการปฐมพยาบาล</t>
  </si>
  <si>
    <t xml:space="preserve">    3.2 โครงการอบรมคุณธรรม จริยธรรม</t>
  </si>
  <si>
    <t xml:space="preserve">    3.3 โครงการอบรมลูกเสือนอกโรงเรียน</t>
  </si>
  <si>
    <t>ศูนย์ กศน.อำเภอห้วยยอด</t>
  </si>
  <si>
    <t>ศูนย์ฝึกอาชีพชุมชน(กศน.ตำบล)</t>
  </si>
  <si>
    <t xml:space="preserve">    2.1 วิชาช่างซ่อมคอมพิวเตอร์</t>
  </si>
  <si>
    <t>ศูนย์ฝึกอาชีพชุมชน(ตามความหนาแน่นของประชากร)</t>
  </si>
  <si>
    <t xml:space="preserve">    2.1 วิชาภาชนะสวยด้วยการเพ้นท์</t>
  </si>
  <si>
    <t>ศูนย์ฝึกอาชีพชุมชน(Mini OTOP MBA)</t>
  </si>
  <si>
    <t xml:space="preserve">   3.1 การเต้นแอโรบิก ฮูลาฮูป</t>
  </si>
  <si>
    <t xml:space="preserve">    4.1 ...........................................................................</t>
  </si>
  <si>
    <t xml:space="preserve">     5.1 การเพาะเห็ดฟางในตะกร้า</t>
  </si>
  <si>
    <t xml:space="preserve">     5.2 โครงการอบรมชีววิถี</t>
  </si>
  <si>
    <t xml:space="preserve">   4.1 ..............................................................................</t>
  </si>
  <si>
    <t xml:space="preserve">      3.1 ปรับพื้นฐานนักศึกษา</t>
  </si>
  <si>
    <t xml:space="preserve">      3.2 ค่ายวิชาการ ต.นาวง, ต.บางกุ้ง</t>
  </si>
  <si>
    <t xml:space="preserve">      3.3 ค่ายวิชาการ ต.ลำภูรา, ต.ทุ่งต่อ, ต.เขาขาว,               ต.ท่างิ้ว</t>
  </si>
  <si>
    <t>ศูนย์ กศน.อำเภอ ปะเหลียน</t>
  </si>
  <si>
    <t xml:space="preserve">    2.1  .......................................</t>
  </si>
  <si>
    <t>โครงการพัฒนาอาชีพ</t>
  </si>
  <si>
    <t xml:space="preserve">    2.4 .............................................................................</t>
  </si>
  <si>
    <t xml:space="preserve">    4.1 โครงการศึกษาดูงาน </t>
  </si>
  <si>
    <t>5.1 การเลี้ยงปลาดุก</t>
  </si>
  <si>
    <t>5.2 การเขียนภาพลายเส้น</t>
  </si>
  <si>
    <t>5.3 การเพาะเห็ดนางฟ้า</t>
  </si>
  <si>
    <t xml:space="preserve">    3.1 ค่า ซื้อหนังสือ สื่อ สำหรับห้องสมุด</t>
  </si>
  <si>
    <t xml:space="preserve">    3.2 ค่าหนังสือพิมพ์ห้องสมุด</t>
  </si>
  <si>
    <t xml:space="preserve">    3.2 ค่าวารสาร ห้องสมุด</t>
  </si>
  <si>
    <t xml:space="preserve">   4.1 ค่าหนังสือพิมพ์ กศน.ตำบล/ค่าวารสาร/ค่านิตยสาร</t>
  </si>
  <si>
    <t xml:space="preserve">   4.2 ค่าสื่อ กศน.ตำบล</t>
  </si>
  <si>
    <t xml:space="preserve">   4.3 ผู้รับบริการ กศน.ตำบล</t>
  </si>
  <si>
    <t xml:space="preserve">   5.1 ค่าหนังสือพิมพ์ กศน.ตำบล/ค่าวารสาร/ค่านิตยสาร</t>
  </si>
  <si>
    <t xml:space="preserve">  5.2 ผู้รับบริการบ้านหนังสืออัจฉริยะ</t>
  </si>
  <si>
    <t xml:space="preserve">      3.1 ศึกษาดูงานด้านเศรษฐกิจพอเพียง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</si>
</sst>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0"/>
      <name val="TH SarabunPSK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4" fillId="11" borderId="0" xfId="34" applyFont="1" applyFill="1">
      <alignment/>
      <protection/>
    </xf>
    <xf numFmtId="0" fontId="4" fillId="11" borderId="10" xfId="34" applyFont="1" applyFill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>
      <alignment/>
      <protection/>
    </xf>
    <xf numFmtId="0" fontId="4" fillId="11" borderId="11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0" xfId="34" applyFont="1" applyFill="1" applyAlignment="1">
      <alignment horizontal="center"/>
      <protection/>
    </xf>
    <xf numFmtId="0" fontId="4" fillId="11" borderId="13" xfId="34" applyFont="1" applyFill="1" applyBorder="1" applyAlignment="1">
      <alignment horizontal="center" vertical="center" wrapText="1"/>
      <protection/>
    </xf>
    <xf numFmtId="0" fontId="4" fillId="33" borderId="12" xfId="34" applyFont="1" applyFill="1" applyBorder="1" applyAlignment="1">
      <alignment horizontal="left" vertical="center"/>
      <protection/>
    </xf>
    <xf numFmtId="0" fontId="4" fillId="0" borderId="13" xfId="34" applyFont="1" applyBorder="1" applyAlignment="1">
      <alignment horizontal="left" vertical="center"/>
      <protection/>
    </xf>
    <xf numFmtId="0" fontId="7" fillId="0" borderId="12" xfId="34" applyFont="1" applyBorder="1" applyAlignment="1">
      <alignment horizontal="center" vertical="center" wrapText="1"/>
      <protection/>
    </xf>
    <xf numFmtId="0" fontId="7" fillId="0" borderId="12" xfId="34" applyFont="1" applyFill="1" applyBorder="1" applyAlignment="1">
      <alignment horizontal="center" vertical="center" wrapText="1"/>
      <protection/>
    </xf>
    <xf numFmtId="0" fontId="7" fillId="11" borderId="12" xfId="34" applyFont="1" applyFill="1" applyBorder="1" applyAlignment="1">
      <alignment horizontal="center" vertical="center" wrapText="1"/>
      <protection/>
    </xf>
    <xf numFmtId="0" fontId="7" fillId="0" borderId="12" xfId="34" applyFont="1" applyBorder="1">
      <alignment/>
      <protection/>
    </xf>
    <xf numFmtId="0" fontId="7" fillId="0" borderId="0" xfId="34" applyFont="1">
      <alignment/>
      <protection/>
    </xf>
    <xf numFmtId="0" fontId="4" fillId="0" borderId="12" xfId="34" applyFont="1" applyFill="1" applyBorder="1" applyAlignment="1">
      <alignment/>
      <protection/>
    </xf>
    <xf numFmtId="0" fontId="3" fillId="0" borderId="12" xfId="34" applyFont="1" applyFill="1" applyBorder="1">
      <alignment/>
      <protection/>
    </xf>
    <xf numFmtId="0" fontId="4" fillId="0" borderId="12" xfId="34" applyFont="1" applyFill="1" applyBorder="1">
      <alignment/>
      <protection/>
    </xf>
    <xf numFmtId="0" fontId="4" fillId="11" borderId="12" xfId="34" applyFont="1" applyFill="1" applyBorder="1">
      <alignment/>
      <protection/>
    </xf>
    <xf numFmtId="0" fontId="4" fillId="0" borderId="12" xfId="46" applyFont="1" applyBorder="1" applyAlignment="1">
      <alignment wrapText="1"/>
      <protection/>
    </xf>
    <xf numFmtId="2" fontId="3" fillId="0" borderId="12" xfId="34" applyNumberFormat="1" applyFont="1" applyFill="1" applyBorder="1">
      <alignment/>
      <protection/>
    </xf>
    <xf numFmtId="187" fontId="3" fillId="0" borderId="12" xfId="38" applyNumberFormat="1" applyFont="1" applyFill="1" applyBorder="1" applyAlignment="1">
      <alignment/>
    </xf>
    <xf numFmtId="187" fontId="3" fillId="0" borderId="12" xfId="34" applyNumberFormat="1" applyFont="1" applyFill="1" applyBorder="1">
      <alignment/>
      <protection/>
    </xf>
    <xf numFmtId="0" fontId="3" fillId="0" borderId="12" xfId="34" applyFont="1" applyFill="1" applyBorder="1" applyAlignment="1">
      <alignment wrapText="1"/>
      <protection/>
    </xf>
    <xf numFmtId="3" fontId="3" fillId="0" borderId="12" xfId="34" applyNumberFormat="1" applyFont="1" applyFill="1" applyBorder="1">
      <alignment/>
      <protection/>
    </xf>
    <xf numFmtId="2" fontId="4" fillId="0" borderId="12" xfId="34" applyNumberFormat="1" applyFont="1" applyFill="1" applyBorder="1">
      <alignment/>
      <protection/>
    </xf>
    <xf numFmtId="0" fontId="3" fillId="0" borderId="12" xfId="34" applyFont="1" applyFill="1" applyBorder="1" applyAlignment="1">
      <alignment horizontal="center" vertical="center"/>
      <protection/>
    </xf>
    <xf numFmtId="0" fontId="3" fillId="0" borderId="12" xfId="34" applyFont="1" applyFill="1" applyBorder="1" applyAlignment="1">
      <alignment/>
      <protection/>
    </xf>
    <xf numFmtId="0" fontId="4" fillId="33" borderId="12" xfId="34" applyFont="1" applyFill="1" applyBorder="1" applyAlignment="1">
      <alignment wrapText="1"/>
      <protection/>
    </xf>
    <xf numFmtId="0" fontId="3" fillId="33" borderId="12" xfId="34" applyFont="1" applyFill="1" applyBorder="1">
      <alignment/>
      <protection/>
    </xf>
    <xf numFmtId="0" fontId="3" fillId="0" borderId="12" xfId="34" applyFont="1" applyBorder="1">
      <alignment/>
      <protection/>
    </xf>
    <xf numFmtId="0" fontId="4" fillId="0" borderId="12" xfId="34" applyFont="1" applyFill="1" applyBorder="1" applyAlignment="1">
      <alignment wrapText="1"/>
      <protection/>
    </xf>
    <xf numFmtId="0" fontId="4" fillId="33" borderId="12" xfId="34" applyFont="1" applyFill="1" applyBorder="1" applyAlignment="1">
      <alignment/>
      <protection/>
    </xf>
    <xf numFmtId="3" fontId="3" fillId="0" borderId="12" xfId="34" applyNumberFormat="1" applyFont="1" applyBorder="1">
      <alignment/>
      <protection/>
    </xf>
    <xf numFmtId="4" fontId="3" fillId="0" borderId="12" xfId="34" applyNumberFormat="1" applyFont="1" applyBorder="1">
      <alignment/>
      <protection/>
    </xf>
    <xf numFmtId="2" fontId="3" fillId="0" borderId="12" xfId="34" applyNumberFormat="1" applyFont="1" applyBorder="1">
      <alignment/>
      <protection/>
    </xf>
    <xf numFmtId="3" fontId="4" fillId="0" borderId="12" xfId="34" applyNumberFormat="1" applyFont="1" applyFill="1" applyBorder="1">
      <alignment/>
      <protection/>
    </xf>
    <xf numFmtId="3" fontId="4" fillId="0" borderId="12" xfId="33" applyNumberFormat="1" applyFont="1" applyFill="1" applyBorder="1" applyAlignment="1">
      <alignment/>
    </xf>
    <xf numFmtId="3" fontId="4" fillId="11" borderId="12" xfId="34" applyNumberFormat="1" applyFont="1" applyFill="1" applyBorder="1">
      <alignment/>
      <protection/>
    </xf>
    <xf numFmtId="3" fontId="3" fillId="0" borderId="12" xfId="33" applyNumberFormat="1" applyFont="1" applyFill="1" applyBorder="1" applyAlignment="1">
      <alignment/>
    </xf>
    <xf numFmtId="0" fontId="4" fillId="0" borderId="12" xfId="34" applyFont="1" applyBorder="1">
      <alignment/>
      <protection/>
    </xf>
    <xf numFmtId="3" fontId="4" fillId="0" borderId="12" xfId="34" applyNumberFormat="1" applyFont="1" applyBorder="1">
      <alignment/>
      <protection/>
    </xf>
    <xf numFmtId="3" fontId="4" fillId="11" borderId="12" xfId="33" applyNumberFormat="1" applyFont="1" applyFill="1" applyBorder="1" applyAlignment="1">
      <alignment/>
    </xf>
    <xf numFmtId="2" fontId="4" fillId="0" borderId="12" xfId="34" applyNumberFormat="1" applyFont="1" applyBorder="1">
      <alignment/>
      <protection/>
    </xf>
    <xf numFmtId="43" fontId="4" fillId="0" borderId="12" xfId="38" applyFont="1" applyBorder="1" applyAlignment="1">
      <alignment/>
    </xf>
    <xf numFmtId="0" fontId="4" fillId="33" borderId="12" xfId="34" applyFont="1" applyFill="1" applyBorder="1">
      <alignment/>
      <protection/>
    </xf>
    <xf numFmtId="187" fontId="4" fillId="0" borderId="12" xfId="38" applyNumberFormat="1" applyFont="1" applyFill="1" applyBorder="1" applyAlignment="1">
      <alignment/>
    </xf>
    <xf numFmtId="43" fontId="4" fillId="0" borderId="12" xfId="38" applyNumberFormat="1" applyFont="1" applyFill="1" applyBorder="1" applyAlignment="1">
      <alignment/>
    </xf>
    <xf numFmtId="0" fontId="3" fillId="0" borderId="12" xfId="34" applyFont="1" applyBorder="1" applyAlignment="1">
      <alignment wrapText="1"/>
      <protection/>
    </xf>
    <xf numFmtId="0" fontId="3" fillId="0" borderId="12" xfId="34" applyFont="1" applyBorder="1" applyAlignment="1">
      <alignment horizontal="left" wrapText="1"/>
      <protection/>
    </xf>
    <xf numFmtId="4" fontId="4" fillId="0" borderId="12" xfId="34" applyNumberFormat="1" applyFont="1" applyFill="1" applyBorder="1">
      <alignment/>
      <protection/>
    </xf>
    <xf numFmtId="43" fontId="7" fillId="0" borderId="12" xfId="38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2" xfId="46" applyFont="1" applyBorder="1" applyAlignment="1">
      <alignment horizontal="left" wrapText="1"/>
      <protection/>
    </xf>
    <xf numFmtId="0" fontId="3" fillId="0" borderId="12" xfId="46" applyFont="1" applyBorder="1" applyAlignment="1">
      <alignment wrapText="1"/>
      <protection/>
    </xf>
    <xf numFmtId="0" fontId="3" fillId="0" borderId="12" xfId="34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3" fillId="0" borderId="12" xfId="34" applyFont="1" applyFill="1" applyBorder="1" applyAlignment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9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wrapText="1"/>
    </xf>
    <xf numFmtId="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1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/>
    </xf>
    <xf numFmtId="2" fontId="3" fillId="0" borderId="12" xfId="0" applyNumberFormat="1" applyFont="1" applyFill="1" applyBorder="1" applyAlignment="1">
      <alignment/>
    </xf>
    <xf numFmtId="187" fontId="4" fillId="0" borderId="12" xfId="38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187" fontId="4" fillId="0" borderId="12" xfId="38" applyNumberFormat="1" applyFont="1" applyBorder="1" applyAlignment="1">
      <alignment/>
    </xf>
    <xf numFmtId="0" fontId="3" fillId="0" borderId="12" xfId="0" applyFont="1" applyBorder="1" applyAlignment="1" quotePrefix="1">
      <alignment/>
    </xf>
    <xf numFmtId="0" fontId="7" fillId="6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6" borderId="12" xfId="0" applyFont="1" applyFill="1" applyBorder="1" applyAlignment="1">
      <alignment/>
    </xf>
    <xf numFmtId="3" fontId="4" fillId="6" borderId="12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59" fontId="13" fillId="0" borderId="12" xfId="0" applyNumberFormat="1" applyFont="1" applyBorder="1" applyAlignment="1">
      <alignment horizontal="center"/>
    </xf>
    <xf numFmtId="59" fontId="11" fillId="0" borderId="12" xfId="0" applyNumberFormat="1" applyFont="1" applyFill="1" applyBorder="1" applyAlignment="1">
      <alignment horizontal="center"/>
    </xf>
    <xf numFmtId="59" fontId="13" fillId="0" borderId="0" xfId="0" applyNumberFormat="1" applyFont="1" applyAlignment="1">
      <alignment horizontal="center"/>
    </xf>
    <xf numFmtId="0" fontId="10" fillId="0" borderId="12" xfId="0" applyFont="1" applyFill="1" applyBorder="1" applyAlignment="1">
      <alignment/>
    </xf>
    <xf numFmtId="59" fontId="10" fillId="0" borderId="12" xfId="0" applyNumberFormat="1" applyFont="1" applyFill="1" applyBorder="1" applyAlignment="1">
      <alignment horizontal="center"/>
    </xf>
    <xf numFmtId="59" fontId="14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61" fontId="11" fillId="0" borderId="12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59" fontId="13" fillId="0" borderId="0" xfId="0" applyNumberFormat="1" applyFont="1" applyAlignment="1">
      <alignment/>
    </xf>
    <xf numFmtId="0" fontId="11" fillId="0" borderId="12" xfId="0" applyFont="1" applyFill="1" applyBorder="1" applyAlignment="1">
      <alignment/>
    </xf>
    <xf numFmtId="0" fontId="11" fillId="0" borderId="12" xfId="46" applyFont="1" applyBorder="1" applyAlignment="1">
      <alignment wrapText="1"/>
      <protection/>
    </xf>
    <xf numFmtId="3" fontId="10" fillId="0" borderId="12" xfId="0" applyNumberFormat="1" applyFont="1" applyFill="1" applyBorder="1" applyAlignment="1">
      <alignment horizontal="center"/>
    </xf>
    <xf numFmtId="61" fontId="10" fillId="0" borderId="12" xfId="0" applyNumberFormat="1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60" fontId="11" fillId="0" borderId="12" xfId="0" applyNumberFormat="1" applyFont="1" applyFill="1" applyBorder="1" applyAlignment="1">
      <alignment horizontal="left" wrapText="1"/>
    </xf>
    <xf numFmtId="61" fontId="11" fillId="0" borderId="12" xfId="0" applyNumberFormat="1" applyFont="1" applyFill="1" applyBorder="1" applyAlignment="1">
      <alignment/>
    </xf>
    <xf numFmtId="61" fontId="10" fillId="0" borderId="13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59" fontId="10" fillId="0" borderId="12" xfId="0" applyNumberFormat="1" applyFont="1" applyFill="1" applyBorder="1" applyAlignment="1">
      <alignment/>
    </xf>
    <xf numFmtId="59" fontId="11" fillId="0" borderId="12" xfId="0" applyNumberFormat="1" applyFont="1" applyFill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Border="1" applyAlignment="1">
      <alignment horizontal="right" vertical="center"/>
    </xf>
    <xf numFmtId="0" fontId="14" fillId="0" borderId="12" xfId="0" applyFont="1" applyFill="1" applyBorder="1" applyAlignment="1">
      <alignment/>
    </xf>
    <xf numFmtId="61" fontId="14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61" fontId="10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/>
    </xf>
    <xf numFmtId="4" fontId="13" fillId="0" borderId="12" xfId="0" applyNumberFormat="1" applyFont="1" applyBorder="1" applyAlignment="1">
      <alignment horizontal="right" vertical="center"/>
    </xf>
    <xf numFmtId="0" fontId="10" fillId="33" borderId="12" xfId="0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62" fontId="10" fillId="0" borderId="12" xfId="0" applyNumberFormat="1" applyFont="1" applyFill="1" applyBorder="1" applyAlignment="1">
      <alignment horizontal="center"/>
    </xf>
    <xf numFmtId="60" fontId="10" fillId="0" borderId="12" xfId="0" applyNumberFormat="1" applyFont="1" applyFill="1" applyBorder="1" applyAlignment="1">
      <alignment horizontal="center"/>
    </xf>
    <xf numFmtId="59" fontId="11" fillId="0" borderId="12" xfId="0" applyNumberFormat="1" applyFont="1" applyBorder="1" applyAlignment="1">
      <alignment horizontal="center"/>
    </xf>
    <xf numFmtId="59" fontId="10" fillId="0" borderId="12" xfId="0" applyNumberFormat="1" applyFont="1" applyBorder="1" applyAlignment="1">
      <alignment horizontal="center"/>
    </xf>
    <xf numFmtId="61" fontId="11" fillId="0" borderId="12" xfId="0" applyNumberFormat="1" applyFont="1" applyBorder="1" applyAlignment="1">
      <alignment horizontal="center"/>
    </xf>
    <xf numFmtId="61" fontId="10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61" fontId="11" fillId="0" borderId="12" xfId="0" applyNumberFormat="1" applyFont="1" applyBorder="1" applyAlignment="1">
      <alignment/>
    </xf>
    <xf numFmtId="59" fontId="10" fillId="0" borderId="12" xfId="0" applyNumberFormat="1" applyFont="1" applyBorder="1" applyAlignment="1">
      <alignment/>
    </xf>
    <xf numFmtId="59" fontId="11" fillId="0" borderId="12" xfId="0" applyNumberFormat="1" applyFont="1" applyBorder="1" applyAlignment="1">
      <alignment/>
    </xf>
    <xf numFmtId="0" fontId="11" fillId="33" borderId="12" xfId="0" applyFont="1" applyFill="1" applyBorder="1" applyAlignment="1">
      <alignment/>
    </xf>
    <xf numFmtId="59" fontId="14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59" fontId="10" fillId="0" borderId="0" xfId="0" applyNumberFormat="1" applyFont="1" applyAlignment="1">
      <alignment horizontal="center"/>
    </xf>
    <xf numFmtId="4" fontId="10" fillId="0" borderId="12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61" fontId="13" fillId="0" borderId="12" xfId="0" applyNumberFormat="1" applyFont="1" applyFill="1" applyBorder="1" applyAlignment="1">
      <alignment horizontal="center"/>
    </xf>
    <xf numFmtId="62" fontId="14" fillId="0" borderId="12" xfId="0" applyNumberFormat="1" applyFont="1" applyFill="1" applyBorder="1" applyAlignment="1">
      <alignment/>
    </xf>
    <xf numFmtId="62" fontId="14" fillId="0" borderId="12" xfId="0" applyNumberFormat="1" applyFont="1" applyFill="1" applyBorder="1" applyAlignment="1">
      <alignment horizontal="center"/>
    </xf>
    <xf numFmtId="5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" fontId="2" fillId="0" borderId="21" xfId="0" applyNumberFormat="1" applyFont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59" fontId="13" fillId="0" borderId="12" xfId="0" applyNumberFormat="1" applyFont="1" applyBorder="1" applyAlignment="1">
      <alignment horizontal="center" vertical="center" wrapText="1"/>
    </xf>
    <xf numFmtId="0" fontId="55" fillId="0" borderId="12" xfId="0" applyFont="1" applyFill="1" applyBorder="1" applyAlignment="1">
      <alignment/>
    </xf>
    <xf numFmtId="0" fontId="55" fillId="0" borderId="12" xfId="0" applyFont="1" applyBorder="1" applyAlignment="1">
      <alignment/>
    </xf>
    <xf numFmtId="43" fontId="3" fillId="0" borderId="0" xfId="38" applyFont="1" applyAlignment="1">
      <alignment/>
    </xf>
    <xf numFmtId="43" fontId="4" fillId="0" borderId="0" xfId="38" applyFon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187" fontId="7" fillId="0" borderId="12" xfId="38" applyNumberFormat="1" applyFont="1" applyBorder="1" applyAlignment="1">
      <alignment/>
    </xf>
    <xf numFmtId="43" fontId="7" fillId="0" borderId="0" xfId="38" applyFont="1" applyAlignment="1">
      <alignment/>
    </xf>
    <xf numFmtId="43" fontId="3" fillId="0" borderId="0" xfId="38" applyFont="1" applyFill="1" applyAlignment="1">
      <alignment/>
    </xf>
    <xf numFmtId="4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3" fontId="3" fillId="0" borderId="0" xfId="38" applyFont="1" applyFill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87" fontId="4" fillId="34" borderId="12" xfId="38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187" fontId="4" fillId="35" borderId="12" xfId="3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4" borderId="12" xfId="0" applyFont="1" applyFill="1" applyBorder="1" applyAlignment="1">
      <alignment/>
    </xf>
    <xf numFmtId="187" fontId="4" fillId="34" borderId="12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43" fontId="3" fillId="34" borderId="12" xfId="0" applyNumberFormat="1" applyFont="1" applyFill="1" applyBorder="1" applyAlignment="1">
      <alignment/>
    </xf>
    <xf numFmtId="0" fontId="3" fillId="12" borderId="12" xfId="0" applyFont="1" applyFill="1" applyBorder="1" applyAlignment="1">
      <alignment wrapText="1"/>
    </xf>
    <xf numFmtId="187" fontId="4" fillId="12" borderId="12" xfId="38" applyNumberFormat="1" applyFont="1" applyFill="1" applyBorder="1" applyAlignment="1">
      <alignment/>
    </xf>
    <xf numFmtId="0" fontId="3" fillId="12" borderId="12" xfId="0" applyFont="1" applyFill="1" applyBorder="1" applyAlignment="1">
      <alignment/>
    </xf>
    <xf numFmtId="41" fontId="3" fillId="12" borderId="12" xfId="0" applyNumberFormat="1" applyFont="1" applyFill="1" applyBorder="1" applyAlignment="1">
      <alignment/>
    </xf>
    <xf numFmtId="2" fontId="3" fillId="12" borderId="12" xfId="0" applyNumberFormat="1" applyFont="1" applyFill="1" applyBorder="1" applyAlignment="1">
      <alignment/>
    </xf>
    <xf numFmtId="43" fontId="3" fillId="12" borderId="12" xfId="0" applyNumberFormat="1" applyFont="1" applyFill="1" applyBorder="1" applyAlignment="1">
      <alignment/>
    </xf>
    <xf numFmtId="0" fontId="3" fillId="12" borderId="0" xfId="0" applyFont="1" applyFill="1" applyAlignment="1">
      <alignment/>
    </xf>
    <xf numFmtId="43" fontId="3" fillId="12" borderId="0" xfId="38" applyFont="1" applyFill="1" applyAlignment="1">
      <alignment/>
    </xf>
    <xf numFmtId="43" fontId="3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87" fontId="4" fillId="0" borderId="13" xfId="38" applyNumberFormat="1" applyFont="1" applyFill="1" applyBorder="1" applyAlignment="1">
      <alignment/>
    </xf>
    <xf numFmtId="43" fontId="4" fillId="0" borderId="13" xfId="0" applyNumberFormat="1" applyFont="1" applyFill="1" applyBorder="1" applyAlignment="1">
      <alignment/>
    </xf>
    <xf numFmtId="0" fontId="4" fillId="12" borderId="12" xfId="0" applyFont="1" applyFill="1" applyBorder="1" applyAlignment="1">
      <alignment/>
    </xf>
    <xf numFmtId="41" fontId="4" fillId="12" borderId="12" xfId="0" applyNumberFormat="1" applyFont="1" applyFill="1" applyBorder="1" applyAlignment="1">
      <alignment/>
    </xf>
    <xf numFmtId="187" fontId="4" fillId="0" borderId="0" xfId="38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87" fontId="7" fillId="0" borderId="12" xfId="38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187" fontId="3" fillId="0" borderId="12" xfId="38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38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3" fontId="3" fillId="0" borderId="12" xfId="38" applyFont="1" applyFill="1" applyBorder="1" applyAlignment="1">
      <alignment horizontal="center" vertical="center"/>
    </xf>
    <xf numFmtId="2" fontId="3" fillId="0" borderId="0" xfId="38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3" fillId="0" borderId="12" xfId="38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87" fontId="3" fillId="0" borderId="12" xfId="38" applyNumberFormat="1" applyFont="1" applyBorder="1" applyAlignment="1">
      <alignment/>
    </xf>
    <xf numFmtId="187" fontId="3" fillId="0" borderId="12" xfId="38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87" fontId="3" fillId="0" borderId="0" xfId="38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23" xfId="0" applyNumberFormat="1" applyFont="1" applyFill="1" applyBorder="1" applyAlignment="1">
      <alignment vertical="center"/>
    </xf>
    <xf numFmtId="1" fontId="3" fillId="0" borderId="12" xfId="38" applyNumberFormat="1" applyFont="1" applyBorder="1" applyAlignment="1">
      <alignment horizontal="center" vertical="center"/>
    </xf>
    <xf numFmtId="1" fontId="3" fillId="0" borderId="12" xfId="38" applyNumberFormat="1" applyFont="1" applyFill="1" applyBorder="1" applyAlignment="1">
      <alignment horizontal="center" vertical="center"/>
    </xf>
    <xf numFmtId="0" fontId="3" fillId="0" borderId="12" xfId="38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4" fontId="3" fillId="0" borderId="12" xfId="38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43" fontId="3" fillId="0" borderId="12" xfId="38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2" xfId="38" applyNumberFormat="1" applyFont="1" applyFill="1" applyBorder="1" applyAlignment="1">
      <alignment horizontal="center" vertical="center"/>
    </xf>
    <xf numFmtId="187" fontId="3" fillId="0" borderId="24" xfId="38" applyNumberFormat="1" applyFont="1" applyFill="1" applyBorder="1" applyAlignment="1">
      <alignment horizontal="center" vertical="center"/>
    </xf>
    <xf numFmtId="0" fontId="3" fillId="0" borderId="24" xfId="38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9" fontId="3" fillId="0" borderId="12" xfId="49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3" fontId="3" fillId="0" borderId="12" xfId="38" applyFont="1" applyFill="1" applyBorder="1" applyAlignment="1">
      <alignment/>
    </xf>
    <xf numFmtId="10" fontId="3" fillId="0" borderId="12" xfId="49" applyNumberFormat="1" applyFont="1" applyFill="1" applyBorder="1" applyAlignment="1">
      <alignment/>
    </xf>
    <xf numFmtId="43" fontId="15" fillId="0" borderId="12" xfId="38" applyFont="1" applyBorder="1" applyAlignment="1">
      <alignment/>
    </xf>
    <xf numFmtId="187" fontId="8" fillId="0" borderId="12" xfId="38" applyNumberFormat="1" applyFont="1" applyFill="1" applyBorder="1" applyAlignment="1">
      <alignment/>
    </xf>
    <xf numFmtId="187" fontId="15" fillId="0" borderId="12" xfId="38" applyNumberFormat="1" applyFont="1" applyFill="1" applyBorder="1" applyAlignment="1">
      <alignment/>
    </xf>
    <xf numFmtId="10" fontId="3" fillId="0" borderId="12" xfId="49" applyNumberFormat="1" applyFont="1" applyFill="1" applyBorder="1" applyAlignment="1">
      <alignment horizontal="center" vertical="center"/>
    </xf>
    <xf numFmtId="187" fontId="3" fillId="0" borderId="12" xfId="38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10" fontId="3" fillId="0" borderId="12" xfId="49" applyNumberFormat="1" applyFont="1" applyFill="1" applyBorder="1" applyAlignment="1">
      <alignment horizontal="center"/>
    </xf>
    <xf numFmtId="187" fontId="8" fillId="0" borderId="12" xfId="38" applyNumberFormat="1" applyFont="1" applyBorder="1" applyAlignment="1">
      <alignment/>
    </xf>
    <xf numFmtId="0" fontId="3" fillId="0" borderId="12" xfId="0" applyFont="1" applyBorder="1" applyAlignment="1">
      <alignment/>
    </xf>
    <xf numFmtId="187" fontId="3" fillId="0" borderId="12" xfId="38" applyNumberFormat="1" applyFont="1" applyBorder="1" applyAlignment="1">
      <alignment horizontal="center"/>
    </xf>
    <xf numFmtId="187" fontId="3" fillId="0" borderId="12" xfId="38" applyNumberFormat="1" applyFont="1" applyBorder="1" applyAlignment="1">
      <alignment/>
    </xf>
    <xf numFmtId="10" fontId="3" fillId="0" borderId="12" xfId="49" applyNumberFormat="1" applyFont="1" applyBorder="1" applyAlignment="1">
      <alignment horizontal="center"/>
    </xf>
    <xf numFmtId="43" fontId="15" fillId="0" borderId="12" xfId="38" applyFont="1" applyFill="1" applyBorder="1" applyAlignment="1">
      <alignment/>
    </xf>
    <xf numFmtId="43" fontId="8" fillId="0" borderId="12" xfId="38" applyNumberFormat="1" applyFont="1" applyFill="1" applyBorder="1" applyAlignment="1">
      <alignment/>
    </xf>
    <xf numFmtId="0" fontId="5" fillId="0" borderId="0" xfId="34" applyFont="1" applyAlignment="1">
      <alignment horizontal="center"/>
      <protection/>
    </xf>
    <xf numFmtId="0" fontId="5" fillId="0" borderId="25" xfId="34" applyFont="1" applyBorder="1" applyAlignment="1">
      <alignment horizontal="center"/>
      <protection/>
    </xf>
    <xf numFmtId="0" fontId="4" fillId="0" borderId="12" xfId="34" applyFont="1" applyBorder="1" applyAlignment="1">
      <alignment horizontal="center" vertical="center"/>
      <protection/>
    </xf>
    <xf numFmtId="0" fontId="4" fillId="0" borderId="14" xfId="34" applyFont="1" applyBorder="1" applyAlignment="1">
      <alignment horizontal="center" vertical="center" wrapText="1"/>
      <protection/>
    </xf>
    <xf numFmtId="0" fontId="4" fillId="0" borderId="26" xfId="34" applyFont="1" applyBorder="1" applyAlignment="1">
      <alignment horizontal="center" vertical="center" wrapText="1"/>
      <protection/>
    </xf>
    <xf numFmtId="0" fontId="4" fillId="0" borderId="13" xfId="34" applyFont="1" applyBorder="1" applyAlignment="1">
      <alignment horizontal="center" vertical="center" wrapText="1"/>
      <protection/>
    </xf>
    <xf numFmtId="0" fontId="4" fillId="0" borderId="27" xfId="34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vertical="center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3" xfId="34" applyFont="1" applyFill="1" applyBorder="1" applyAlignment="1">
      <alignment horizontal="center" vertical="center" wrapText="1"/>
      <protection/>
    </xf>
    <xf numFmtId="0" fontId="4" fillId="0" borderId="30" xfId="34" applyFont="1" applyFill="1" applyBorder="1" applyAlignment="1">
      <alignment horizontal="center" vertical="center" wrapText="1"/>
      <protection/>
    </xf>
    <xf numFmtId="0" fontId="4" fillId="0" borderId="22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6" fillId="0" borderId="12" xfId="3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87" fontId="4" fillId="0" borderId="14" xfId="38" applyNumberFormat="1" applyFont="1" applyBorder="1" applyAlignment="1">
      <alignment horizontal="center" vertical="center" wrapText="1"/>
    </xf>
    <xf numFmtId="187" fontId="4" fillId="0" borderId="26" xfId="38" applyNumberFormat="1" applyFont="1" applyBorder="1" applyAlignment="1">
      <alignment horizontal="center" vertical="center" wrapText="1"/>
    </xf>
    <xf numFmtId="187" fontId="4" fillId="0" borderId="13" xfId="38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87" fontId="3" fillId="33" borderId="22" xfId="38" applyNumberFormat="1" applyFont="1" applyFill="1" applyBorder="1" applyAlignment="1">
      <alignment horizontal="center"/>
    </xf>
    <xf numFmtId="187" fontId="3" fillId="33" borderId="24" xfId="38" applyNumberFormat="1" applyFont="1" applyFill="1" applyBorder="1" applyAlignment="1">
      <alignment horizontal="center"/>
    </xf>
    <xf numFmtId="187" fontId="3" fillId="33" borderId="23" xfId="38" applyNumberFormat="1" applyFont="1" applyFill="1" applyBorder="1" applyAlignment="1">
      <alignment horizontal="center"/>
    </xf>
    <xf numFmtId="187" fontId="3" fillId="33" borderId="22" xfId="38" applyNumberFormat="1" applyFont="1" applyFill="1" applyBorder="1" applyAlignment="1">
      <alignment horizontal="center" vertical="center"/>
    </xf>
    <xf numFmtId="187" fontId="3" fillId="33" borderId="24" xfId="38" applyNumberFormat="1" applyFont="1" applyFill="1" applyBorder="1" applyAlignment="1">
      <alignment horizontal="center" vertical="center"/>
    </xf>
    <xf numFmtId="187" fontId="3" fillId="33" borderId="23" xfId="38" applyNumberFormat="1" applyFont="1" applyFill="1" applyBorder="1" applyAlignment="1">
      <alignment horizontal="center" vertical="center"/>
    </xf>
    <xf numFmtId="0" fontId="3" fillId="33" borderId="22" xfId="38" applyNumberFormat="1" applyFont="1" applyFill="1" applyBorder="1" applyAlignment="1">
      <alignment horizontal="center" vertical="center"/>
    </xf>
    <xf numFmtId="0" fontId="3" fillId="33" borderId="24" xfId="38" applyNumberFormat="1" applyFont="1" applyFill="1" applyBorder="1" applyAlignment="1">
      <alignment horizontal="center" vertical="center"/>
    </xf>
    <xf numFmtId="0" fontId="3" fillId="33" borderId="23" xfId="38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25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5" fillId="33" borderId="12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187" fontId="33" fillId="0" borderId="12" xfId="38" applyNumberFormat="1" applyFont="1" applyFill="1" applyBorder="1" applyAlignment="1">
      <alignment/>
    </xf>
    <xf numFmtId="0" fontId="35" fillId="0" borderId="12" xfId="46" applyFont="1" applyBorder="1" applyAlignment="1">
      <alignment wrapText="1"/>
      <protection/>
    </xf>
    <xf numFmtId="3" fontId="33" fillId="0" borderId="12" xfId="0" applyNumberFormat="1" applyFont="1" applyFill="1" applyBorder="1" applyAlignment="1">
      <alignment/>
    </xf>
    <xf numFmtId="0" fontId="33" fillId="0" borderId="12" xfId="0" applyFont="1" applyFill="1" applyBorder="1" applyAlignment="1">
      <alignment wrapText="1"/>
    </xf>
    <xf numFmtId="0" fontId="35" fillId="0" borderId="12" xfId="0" applyFont="1" applyFill="1" applyBorder="1" applyAlignment="1">
      <alignment wrapText="1"/>
    </xf>
    <xf numFmtId="0" fontId="33" fillId="0" borderId="12" xfId="0" applyFont="1" applyFill="1" applyBorder="1" applyAlignment="1">
      <alignment horizontal="left" wrapText="1"/>
    </xf>
    <xf numFmtId="3" fontId="33" fillId="0" borderId="0" xfId="0" applyNumberFormat="1" applyFont="1" applyFill="1" applyAlignment="1">
      <alignment/>
    </xf>
    <xf numFmtId="0" fontId="33" fillId="0" borderId="1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12" xfId="0" applyFont="1" applyFill="1" applyBorder="1" applyAlignment="1">
      <alignment horizontal="left"/>
    </xf>
    <xf numFmtId="0" fontId="35" fillId="33" borderId="12" xfId="0" applyFont="1" applyFill="1" applyBorder="1" applyAlignment="1">
      <alignment wrapText="1"/>
    </xf>
    <xf numFmtId="0" fontId="33" fillId="33" borderId="12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187" fontId="33" fillId="0" borderId="12" xfId="0" applyNumberFormat="1" applyFont="1" applyFill="1" applyBorder="1" applyAlignment="1">
      <alignment/>
    </xf>
    <xf numFmtId="187" fontId="33" fillId="0" borderId="12" xfId="38" applyNumberFormat="1" applyFont="1" applyBorder="1" applyAlignment="1">
      <alignment/>
    </xf>
    <xf numFmtId="0" fontId="35" fillId="0" borderId="12" xfId="0" applyFont="1" applyBorder="1" applyAlignment="1">
      <alignment/>
    </xf>
    <xf numFmtId="187" fontId="33" fillId="0" borderId="12" xfId="0" applyNumberFormat="1" applyFont="1" applyBorder="1" applyAlignment="1">
      <alignment/>
    </xf>
    <xf numFmtId="187" fontId="38" fillId="0" borderId="12" xfId="38" applyNumberFormat="1" applyFont="1" applyBorder="1" applyAlignment="1">
      <alignment/>
    </xf>
    <xf numFmtId="187" fontId="33" fillId="0" borderId="12" xfId="38" applyNumberFormat="1" applyFont="1" applyBorder="1" applyAlignment="1">
      <alignment horizontal="center" vertical="center"/>
    </xf>
    <xf numFmtId="187" fontId="33" fillId="0" borderId="12" xfId="38" applyNumberFormat="1" applyFont="1" applyBorder="1" applyAlignment="1">
      <alignment horizontal="right" vertical="center"/>
    </xf>
    <xf numFmtId="0" fontId="35" fillId="33" borderId="12" xfId="0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&#3585;&#3624;&#3609;.&#3626;&#3636;&#3648;&#3585;&#3634;\EIS%2057\&#3626;&#3617;&#3640;&#3604;&#3607;&#3604;&#3619;&#3634;&#3618;&#3591;&#3634;&#3609;&#3612;&#3621;&#3611;&#3619;&#3632;&#3592;&#3635;&#3648;&#3604;&#3639;&#3629;&#36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&#3626;&#3636;&#3648;&#3585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 56"/>
      <sheetName val="พฤศจิกายน  56"/>
      <sheetName val="ธันวาคม 56"/>
      <sheetName val="มกราคม 57"/>
      <sheetName val="กุมภาพันธ๋ 57"/>
      <sheetName val="มีนาคม 57 "/>
    </sheetNames>
    <sheetDataSet>
      <sheetData sheetId="1">
        <row r="4">
          <cell r="C4">
            <v>0</v>
          </cell>
          <cell r="D4">
            <v>0</v>
          </cell>
        </row>
      </sheetData>
      <sheetData sheetId="2">
        <row r="4">
          <cell r="F4">
            <v>0</v>
          </cell>
        </row>
        <row r="5">
          <cell r="G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 56"/>
      <sheetName val="พฤศจิกายน 56"/>
      <sheetName val="ธันวาคม 56"/>
      <sheetName val="มกราคม 57"/>
      <sheetName val="กุมภาพันธ์ 57"/>
      <sheetName val="มีนาคม 57"/>
    </sheetNames>
    <sheetDataSet>
      <sheetData sheetId="3">
        <row r="36">
          <cell r="C36">
            <v>522</v>
          </cell>
          <cell r="D36">
            <v>925</v>
          </cell>
          <cell r="N36">
            <v>62</v>
          </cell>
          <cell r="O36">
            <v>188</v>
          </cell>
        </row>
        <row r="37">
          <cell r="C37">
            <v>38</v>
          </cell>
          <cell r="D37">
            <v>44</v>
          </cell>
          <cell r="N37">
            <v>0</v>
          </cell>
          <cell r="O37">
            <v>1</v>
          </cell>
        </row>
        <row r="39">
          <cell r="C39">
            <v>662</v>
          </cell>
          <cell r="D39">
            <v>925</v>
          </cell>
          <cell r="N39">
            <v>62</v>
          </cell>
          <cell r="O39">
            <v>189</v>
          </cell>
        </row>
        <row r="40">
          <cell r="C40">
            <v>24</v>
          </cell>
          <cell r="D40">
            <v>24</v>
          </cell>
          <cell r="N40">
            <v>0</v>
          </cell>
          <cell r="O40">
            <v>25</v>
          </cell>
        </row>
        <row r="41">
          <cell r="C41">
            <v>0</v>
          </cell>
          <cell r="D41">
            <v>0</v>
          </cell>
          <cell r="N41">
            <v>44</v>
          </cell>
          <cell r="O41">
            <v>60</v>
          </cell>
        </row>
        <row r="44">
          <cell r="C44">
            <v>407</v>
          </cell>
          <cell r="N44">
            <v>60</v>
          </cell>
        </row>
        <row r="45">
          <cell r="C45">
            <v>305</v>
          </cell>
          <cell r="D45">
            <v>301</v>
          </cell>
          <cell r="N45">
            <v>107</v>
          </cell>
          <cell r="O45">
            <v>121</v>
          </cell>
        </row>
        <row r="46">
          <cell r="C46">
            <v>313</v>
          </cell>
          <cell r="D46">
            <v>286</v>
          </cell>
          <cell r="N46">
            <v>284</v>
          </cell>
          <cell r="O46">
            <v>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A1" sqref="A1:IV16384"/>
    </sheetView>
  </sheetViews>
  <sheetFormatPr defaultColWidth="6.57421875" defaultRowHeight="15"/>
  <cols>
    <col min="1" max="1" width="39.140625" style="1" customWidth="1"/>
    <col min="2" max="2" width="8.8515625" style="1" customWidth="1"/>
    <col min="3" max="3" width="6.7109375" style="2" customWidth="1"/>
    <col min="4" max="4" width="6.140625" style="2" customWidth="1"/>
    <col min="5" max="5" width="10.8515625" style="2" bestFit="1" customWidth="1"/>
    <col min="6" max="6" width="7.00390625" style="2" customWidth="1"/>
    <col min="7" max="7" width="4.140625" style="2" customWidth="1"/>
    <col min="8" max="8" width="5.7109375" style="2" customWidth="1"/>
    <col min="9" max="9" width="5.421875" style="2" customWidth="1"/>
    <col min="10" max="12" width="4.140625" style="2" customWidth="1"/>
    <col min="13" max="13" width="5.00390625" style="2" customWidth="1"/>
    <col min="14" max="15" width="6.7109375" style="4" bestFit="1" customWidth="1"/>
    <col min="16" max="16" width="6.421875" style="5" hidden="1" customWidth="1"/>
    <col min="17" max="18" width="10.140625" style="1" customWidth="1"/>
    <col min="19" max="20" width="12.421875" style="1" bestFit="1" customWidth="1"/>
    <col min="21" max="22" width="10.140625" style="1" customWidth="1"/>
    <col min="23" max="16384" width="6.57421875" style="1" customWidth="1"/>
  </cols>
  <sheetData>
    <row r="1" ht="21">
      <c r="N1" s="3"/>
    </row>
    <row r="2" spans="1:22" ht="23.2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2" ht="23.25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1" ht="23.25">
      <c r="A4" s="309" t="s">
        <v>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4" s="8" customFormat="1" ht="132" customHeight="1">
      <c r="A5" s="310" t="s">
        <v>3</v>
      </c>
      <c r="B5" s="311" t="s">
        <v>4</v>
      </c>
      <c r="C5" s="314" t="s">
        <v>5</v>
      </c>
      <c r="D5" s="315"/>
      <c r="E5" s="318" t="s">
        <v>6</v>
      </c>
      <c r="F5" s="314" t="s">
        <v>7</v>
      </c>
      <c r="G5" s="320"/>
      <c r="H5" s="320"/>
      <c r="I5" s="320"/>
      <c r="J5" s="320"/>
      <c r="K5" s="320"/>
      <c r="L5" s="320"/>
      <c r="M5" s="315"/>
      <c r="N5" s="314" t="s">
        <v>8</v>
      </c>
      <c r="O5" s="315"/>
      <c r="P5" s="6"/>
      <c r="Q5" s="311" t="s">
        <v>9</v>
      </c>
      <c r="R5" s="311" t="s">
        <v>10</v>
      </c>
      <c r="S5" s="311" t="s">
        <v>11</v>
      </c>
      <c r="T5" s="311" t="s">
        <v>12</v>
      </c>
      <c r="U5" s="311" t="s">
        <v>13</v>
      </c>
      <c r="V5" s="311" t="s">
        <v>14</v>
      </c>
      <c r="W5" s="7"/>
      <c r="X5" s="7"/>
    </row>
    <row r="6" spans="1:24" s="8" customFormat="1" ht="28.5" customHeight="1">
      <c r="A6" s="310"/>
      <c r="B6" s="312"/>
      <c r="C6" s="316"/>
      <c r="D6" s="317"/>
      <c r="E6" s="319"/>
      <c r="F6" s="324" t="s">
        <v>15</v>
      </c>
      <c r="G6" s="324"/>
      <c r="H6" s="324" t="s">
        <v>16</v>
      </c>
      <c r="I6" s="324"/>
      <c r="J6" s="324" t="s">
        <v>17</v>
      </c>
      <c r="K6" s="324"/>
      <c r="L6" s="324" t="s">
        <v>18</v>
      </c>
      <c r="M6" s="324"/>
      <c r="N6" s="316"/>
      <c r="O6" s="317"/>
      <c r="P6" s="9"/>
      <c r="Q6" s="312"/>
      <c r="R6" s="312"/>
      <c r="S6" s="312"/>
      <c r="T6" s="312"/>
      <c r="U6" s="312"/>
      <c r="V6" s="312"/>
      <c r="W6" s="7"/>
      <c r="X6" s="7"/>
    </row>
    <row r="7" spans="1:22" s="8" customFormat="1" ht="24" customHeight="1">
      <c r="A7" s="310"/>
      <c r="B7" s="313"/>
      <c r="C7" s="10" t="s">
        <v>19</v>
      </c>
      <c r="D7" s="10" t="s">
        <v>20</v>
      </c>
      <c r="E7" s="11" t="s">
        <v>21</v>
      </c>
      <c r="F7" s="10" t="s">
        <v>19</v>
      </c>
      <c r="G7" s="10" t="s">
        <v>20</v>
      </c>
      <c r="H7" s="10" t="s">
        <v>19</v>
      </c>
      <c r="I7" s="10" t="s">
        <v>20</v>
      </c>
      <c r="J7" s="10" t="s">
        <v>19</v>
      </c>
      <c r="K7" s="10" t="s">
        <v>20</v>
      </c>
      <c r="L7" s="10" t="s">
        <v>19</v>
      </c>
      <c r="M7" s="10" t="s">
        <v>20</v>
      </c>
      <c r="N7" s="10" t="s">
        <v>19</v>
      </c>
      <c r="O7" s="10" t="s">
        <v>20</v>
      </c>
      <c r="P7" s="12"/>
      <c r="Q7" s="313"/>
      <c r="R7" s="313"/>
      <c r="S7" s="313"/>
      <c r="T7" s="313"/>
      <c r="U7" s="313"/>
      <c r="V7" s="313"/>
    </row>
    <row r="8" spans="1:22" s="8" customFormat="1" ht="24" customHeight="1">
      <c r="A8" s="13" t="s">
        <v>22</v>
      </c>
      <c r="B8" s="321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3"/>
    </row>
    <row r="9" spans="1:22" s="19" customFormat="1" ht="26.25" customHeight="1">
      <c r="A9" s="14" t="s">
        <v>23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5"/>
      <c r="R9" s="18"/>
      <c r="S9" s="18"/>
      <c r="T9" s="18"/>
      <c r="U9" s="18"/>
      <c r="V9" s="18"/>
    </row>
    <row r="10" spans="1:22" s="2" customFormat="1" ht="21">
      <c r="A10" s="20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3"/>
      <c r="Q10" s="21"/>
      <c r="R10" s="21"/>
      <c r="S10" s="21"/>
      <c r="T10" s="21"/>
      <c r="U10" s="21"/>
      <c r="V10" s="21"/>
    </row>
    <row r="11" spans="1:22" s="2" customFormat="1" ht="21">
      <c r="A11" s="24" t="s">
        <v>25</v>
      </c>
      <c r="B11" s="21">
        <v>200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>
        <f>SUM(N12:N14)</f>
        <v>72</v>
      </c>
      <c r="O11" s="22">
        <f>SUM(O12:O14)</f>
        <v>60</v>
      </c>
      <c r="P11" s="22">
        <f>SUM(P12:P14)</f>
        <v>132</v>
      </c>
      <c r="Q11" s="25">
        <f>P11/B11*100</f>
        <v>66</v>
      </c>
      <c r="R11" s="26">
        <v>160000</v>
      </c>
      <c r="S11" s="25">
        <v>0</v>
      </c>
      <c r="T11" s="26">
        <v>39800</v>
      </c>
      <c r="U11" s="27">
        <f>T11+S11</f>
        <v>39800</v>
      </c>
      <c r="V11" s="25">
        <f>U11/R11*100</f>
        <v>24.875</v>
      </c>
    </row>
    <row r="12" spans="1:22" s="2" customFormat="1" ht="21">
      <c r="A12" s="28" t="s">
        <v>26</v>
      </c>
      <c r="B12" s="21"/>
      <c r="C12" s="21">
        <v>15</v>
      </c>
      <c r="D12" s="21">
        <v>35</v>
      </c>
      <c r="E12" s="21">
        <f>D12+C12</f>
        <v>50</v>
      </c>
      <c r="F12" s="21"/>
      <c r="G12" s="21"/>
      <c r="H12" s="21"/>
      <c r="I12" s="21"/>
      <c r="J12" s="21"/>
      <c r="K12" s="21"/>
      <c r="L12" s="21"/>
      <c r="M12" s="21"/>
      <c r="N12" s="22">
        <f aca="true" t="shared" si="0" ref="N12:O14">C12+F12+H12+J12+L12</f>
        <v>15</v>
      </c>
      <c r="O12" s="22">
        <f t="shared" si="0"/>
        <v>35</v>
      </c>
      <c r="P12" s="23">
        <f>O12+N12</f>
        <v>50</v>
      </c>
      <c r="Q12" s="25"/>
      <c r="R12" s="29"/>
      <c r="S12" s="21"/>
      <c r="T12" s="21"/>
      <c r="U12" s="21"/>
      <c r="V12" s="21"/>
    </row>
    <row r="13" spans="1:22" s="2" customFormat="1" ht="21">
      <c r="A13" s="28" t="s">
        <v>27</v>
      </c>
      <c r="B13" s="21"/>
      <c r="C13" s="21">
        <v>26</v>
      </c>
      <c r="D13" s="21">
        <v>0</v>
      </c>
      <c r="E13" s="21">
        <f>D13+C13</f>
        <v>26</v>
      </c>
      <c r="F13" s="21"/>
      <c r="G13" s="21"/>
      <c r="H13" s="21"/>
      <c r="I13" s="21"/>
      <c r="J13" s="21">
        <v>26</v>
      </c>
      <c r="K13" s="21"/>
      <c r="L13" s="21"/>
      <c r="M13" s="21"/>
      <c r="N13" s="22">
        <f t="shared" si="0"/>
        <v>52</v>
      </c>
      <c r="O13" s="22">
        <f t="shared" si="0"/>
        <v>0</v>
      </c>
      <c r="P13" s="23">
        <f>O13+N13</f>
        <v>52</v>
      </c>
      <c r="Q13" s="25"/>
      <c r="R13" s="29"/>
      <c r="S13" s="21"/>
      <c r="T13" s="21"/>
      <c r="U13" s="21"/>
      <c r="V13" s="21"/>
    </row>
    <row r="14" spans="1:22" s="2" customFormat="1" ht="21">
      <c r="A14" s="28" t="s">
        <v>28</v>
      </c>
      <c r="B14" s="21"/>
      <c r="C14" s="21"/>
      <c r="D14" s="21"/>
      <c r="E14" s="21">
        <f>D14+C14</f>
        <v>0</v>
      </c>
      <c r="F14" s="21"/>
      <c r="G14" s="21"/>
      <c r="H14" s="21">
        <v>5</v>
      </c>
      <c r="I14" s="21">
        <v>20</v>
      </c>
      <c r="J14" s="21"/>
      <c r="K14" s="21">
        <v>5</v>
      </c>
      <c r="L14" s="21"/>
      <c r="M14" s="21"/>
      <c r="N14" s="22">
        <f t="shared" si="0"/>
        <v>5</v>
      </c>
      <c r="O14" s="22">
        <f t="shared" si="0"/>
        <v>25</v>
      </c>
      <c r="P14" s="23">
        <f>O14+N14</f>
        <v>30</v>
      </c>
      <c r="Q14" s="25"/>
      <c r="R14" s="29"/>
      <c r="S14" s="21"/>
      <c r="T14" s="21"/>
      <c r="U14" s="21"/>
      <c r="V14" s="21"/>
    </row>
    <row r="15" spans="1:22" s="2" customFormat="1" ht="42">
      <c r="A15" s="24" t="s">
        <v>29</v>
      </c>
      <c r="B15" s="21">
        <v>229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>
        <f>SUM(N16:N18)</f>
        <v>103</v>
      </c>
      <c r="O15" s="22">
        <f>SUM(O16:O18)</f>
        <v>41</v>
      </c>
      <c r="P15" s="22">
        <f>SUM(P16:P18)</f>
        <v>144</v>
      </c>
      <c r="Q15" s="25">
        <f>P15/B15*100</f>
        <v>62.882096069869</v>
      </c>
      <c r="R15" s="29">
        <v>206100</v>
      </c>
      <c r="S15" s="25">
        <v>0</v>
      </c>
      <c r="T15" s="26">
        <v>36400</v>
      </c>
      <c r="U15" s="27">
        <f>T15+S15</f>
        <v>36400</v>
      </c>
      <c r="V15" s="25">
        <f>U15/R15*100</f>
        <v>17.661329451722466</v>
      </c>
    </row>
    <row r="16" spans="1:22" s="2" customFormat="1" ht="21">
      <c r="A16" s="28" t="s">
        <v>26</v>
      </c>
      <c r="B16" s="21"/>
      <c r="C16" s="21">
        <v>25</v>
      </c>
      <c r="D16" s="21">
        <v>30</v>
      </c>
      <c r="E16" s="21">
        <f>D16+C16</f>
        <v>55</v>
      </c>
      <c r="F16" s="21"/>
      <c r="G16" s="21"/>
      <c r="H16" s="21"/>
      <c r="I16" s="21"/>
      <c r="J16" s="21"/>
      <c r="K16" s="21"/>
      <c r="L16" s="21"/>
      <c r="M16" s="21"/>
      <c r="N16" s="22">
        <f aca="true" t="shared" si="1" ref="N16:O18">C16+F16+H16+J16+L16</f>
        <v>25</v>
      </c>
      <c r="O16" s="22">
        <f t="shared" si="1"/>
        <v>30</v>
      </c>
      <c r="P16" s="23">
        <f>O16+N16</f>
        <v>55</v>
      </c>
      <c r="Q16" s="25"/>
      <c r="R16" s="29"/>
      <c r="S16" s="21"/>
      <c r="T16" s="21"/>
      <c r="U16" s="21"/>
      <c r="V16" s="21"/>
    </row>
    <row r="17" spans="1:22" s="2" customFormat="1" ht="21">
      <c r="A17" s="28" t="s">
        <v>30</v>
      </c>
      <c r="B17" s="21"/>
      <c r="C17" s="21">
        <v>19</v>
      </c>
      <c r="D17" s="21">
        <v>11</v>
      </c>
      <c r="E17" s="21">
        <f>D17+C17</f>
        <v>30</v>
      </c>
      <c r="F17" s="21"/>
      <c r="G17" s="21"/>
      <c r="H17" s="21"/>
      <c r="I17" s="21"/>
      <c r="J17" s="21"/>
      <c r="K17" s="21"/>
      <c r="L17" s="21"/>
      <c r="M17" s="21"/>
      <c r="N17" s="22">
        <f t="shared" si="1"/>
        <v>19</v>
      </c>
      <c r="O17" s="22">
        <f t="shared" si="1"/>
        <v>11</v>
      </c>
      <c r="P17" s="23">
        <f>O17+N17</f>
        <v>30</v>
      </c>
      <c r="Q17" s="25"/>
      <c r="R17" s="29"/>
      <c r="S17" s="21"/>
      <c r="T17" s="21"/>
      <c r="U17" s="21"/>
      <c r="V17" s="21"/>
    </row>
    <row r="18" spans="1:22" s="2" customFormat="1" ht="21">
      <c r="A18" s="28" t="s">
        <v>31</v>
      </c>
      <c r="B18" s="21"/>
      <c r="C18" s="21">
        <v>30</v>
      </c>
      <c r="D18" s="21"/>
      <c r="E18" s="21">
        <f>D18+C18</f>
        <v>30</v>
      </c>
      <c r="F18" s="21"/>
      <c r="G18" s="21"/>
      <c r="H18" s="21">
        <v>29</v>
      </c>
      <c r="I18" s="21"/>
      <c r="J18" s="21"/>
      <c r="K18" s="21"/>
      <c r="L18" s="21"/>
      <c r="M18" s="21"/>
      <c r="N18" s="22">
        <f t="shared" si="1"/>
        <v>59</v>
      </c>
      <c r="O18" s="22">
        <f t="shared" si="1"/>
        <v>0</v>
      </c>
      <c r="P18" s="23">
        <f>O18+N18</f>
        <v>59</v>
      </c>
      <c r="Q18" s="25"/>
      <c r="R18" s="29"/>
      <c r="S18" s="21"/>
      <c r="T18" s="21"/>
      <c r="U18" s="21"/>
      <c r="V18" s="21"/>
    </row>
    <row r="19" spans="1:22" s="2" customFormat="1" ht="21">
      <c r="A19" s="20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2"/>
      <c r="P19" s="23"/>
      <c r="Q19" s="21"/>
      <c r="R19" s="21"/>
      <c r="S19" s="21"/>
      <c r="T19" s="21"/>
      <c r="U19" s="21"/>
      <c r="V19" s="21"/>
    </row>
    <row r="20" spans="1:22" s="2" customFormat="1" ht="21">
      <c r="A20" s="28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3"/>
      <c r="Q20" s="21"/>
      <c r="R20" s="21"/>
      <c r="S20" s="21"/>
      <c r="T20" s="21"/>
      <c r="U20" s="21"/>
      <c r="V20" s="21"/>
    </row>
    <row r="21" spans="1:22" s="4" customFormat="1" ht="21">
      <c r="A21" s="20" t="s">
        <v>34</v>
      </c>
      <c r="B21" s="22">
        <v>194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f>SUM(N22)</f>
        <v>65</v>
      </c>
      <c r="O21" s="22">
        <f>SUM(O22)</f>
        <v>75</v>
      </c>
      <c r="P21" s="22">
        <f>SUM(P22)</f>
        <v>140</v>
      </c>
      <c r="Q21" s="30">
        <f>P21/B21*100</f>
        <v>72.16494845360825</v>
      </c>
      <c r="R21" s="22"/>
      <c r="S21" s="22"/>
      <c r="T21" s="22"/>
      <c r="U21" s="22"/>
      <c r="V21" s="22"/>
    </row>
    <row r="22" spans="1:22" s="2" customFormat="1" ht="21">
      <c r="A22" s="28" t="s">
        <v>35</v>
      </c>
      <c r="B22" s="21"/>
      <c r="C22" s="21">
        <v>65</v>
      </c>
      <c r="D22" s="21">
        <v>75</v>
      </c>
      <c r="E22" s="21">
        <f>SUM(C22:D22)</f>
        <v>140</v>
      </c>
      <c r="F22" s="31"/>
      <c r="G22" s="31"/>
      <c r="H22" s="21"/>
      <c r="I22" s="21"/>
      <c r="J22" s="21"/>
      <c r="K22" s="21"/>
      <c r="L22" s="21"/>
      <c r="M22" s="21"/>
      <c r="N22" s="22">
        <f>C22+F22+H22+J22+L22</f>
        <v>65</v>
      </c>
      <c r="O22" s="22">
        <f>D22+G22+I22+K22+M22</f>
        <v>75</v>
      </c>
      <c r="P22" s="23">
        <f>O22+N22</f>
        <v>140</v>
      </c>
      <c r="R22" s="21"/>
      <c r="S22" s="21"/>
      <c r="T22" s="21"/>
      <c r="U22" s="21"/>
      <c r="V22" s="21"/>
    </row>
    <row r="23" spans="1:22" s="2" customFormat="1" ht="21">
      <c r="A23" s="20" t="s">
        <v>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2"/>
      <c r="P23" s="23"/>
      <c r="Q23" s="21"/>
      <c r="R23" s="21"/>
      <c r="S23" s="21"/>
      <c r="T23" s="21"/>
      <c r="U23" s="21"/>
      <c r="V23" s="21"/>
    </row>
    <row r="24" spans="1:22" s="2" customFormat="1" ht="21">
      <c r="A24" s="32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3"/>
      <c r="Q24" s="21"/>
      <c r="R24" s="21"/>
      <c r="S24" s="21"/>
      <c r="T24" s="21"/>
      <c r="U24" s="21"/>
      <c r="V24" s="21"/>
    </row>
    <row r="25" spans="1:22" s="2" customFormat="1" ht="21">
      <c r="A25" s="20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/>
      <c r="P25" s="23"/>
      <c r="Q25" s="21"/>
      <c r="R25" s="21"/>
      <c r="S25" s="21"/>
      <c r="T25" s="21"/>
      <c r="U25" s="21"/>
      <c r="V25" s="21"/>
    </row>
    <row r="26" spans="1:22" s="2" customFormat="1" ht="2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/>
      <c r="P26" s="23"/>
      <c r="Q26" s="21"/>
      <c r="R26" s="21"/>
      <c r="S26" s="21"/>
      <c r="T26" s="21"/>
      <c r="U26" s="21"/>
      <c r="V26" s="21"/>
    </row>
    <row r="27" spans="1:22" ht="42">
      <c r="A27" s="33" t="s">
        <v>40</v>
      </c>
      <c r="B27" s="3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/>
      <c r="P27" s="23"/>
      <c r="Q27" s="35"/>
      <c r="R27" s="35"/>
      <c r="S27" s="35"/>
      <c r="T27" s="35"/>
      <c r="U27" s="35"/>
      <c r="V27" s="35"/>
    </row>
    <row r="28" spans="1:22" s="2" customFormat="1" ht="21">
      <c r="A28" s="20" t="s">
        <v>41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/>
      <c r="P28" s="23"/>
      <c r="Q28" s="21"/>
      <c r="R28" s="21"/>
      <c r="S28" s="21"/>
      <c r="T28" s="21"/>
      <c r="U28" s="21"/>
      <c r="V28" s="21"/>
    </row>
    <row r="29" spans="1:22" s="2" customFormat="1" ht="21">
      <c r="A29" s="20" t="s">
        <v>42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3"/>
      <c r="Q29" s="21"/>
      <c r="R29" s="21"/>
      <c r="S29" s="21"/>
      <c r="T29" s="21"/>
      <c r="U29" s="21"/>
      <c r="V29" s="21"/>
    </row>
    <row r="30" spans="1:22" s="2" customFormat="1" ht="21">
      <c r="A30" s="20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2"/>
      <c r="P30" s="23"/>
      <c r="Q30" s="21"/>
      <c r="R30" s="21"/>
      <c r="S30" s="21"/>
      <c r="T30" s="21"/>
      <c r="U30" s="21"/>
      <c r="V30" s="21"/>
    </row>
    <row r="31" spans="1:22" s="2" customFormat="1" ht="21">
      <c r="A31" s="20" t="s">
        <v>44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2"/>
      <c r="P31" s="23"/>
      <c r="Q31" s="21"/>
      <c r="R31" s="21"/>
      <c r="S31" s="21"/>
      <c r="T31" s="21"/>
      <c r="U31" s="21"/>
      <c r="V31" s="21"/>
    </row>
    <row r="32" spans="1:22" ht="42">
      <c r="A32" s="33" t="s">
        <v>45</v>
      </c>
      <c r="B32" s="3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2"/>
      <c r="P32" s="23"/>
      <c r="Q32" s="35"/>
      <c r="R32" s="35"/>
      <c r="S32" s="35"/>
      <c r="T32" s="35"/>
      <c r="U32" s="35"/>
      <c r="V32" s="35"/>
    </row>
    <row r="33" spans="1:22" s="2" customFormat="1" ht="42">
      <c r="A33" s="36" t="s">
        <v>46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2"/>
      <c r="P33" s="23"/>
      <c r="Q33" s="21"/>
      <c r="R33" s="21"/>
      <c r="S33" s="21"/>
      <c r="T33" s="21"/>
      <c r="U33" s="21"/>
      <c r="V33" s="21"/>
    </row>
    <row r="34" spans="1:22" s="2" customFormat="1" ht="21">
      <c r="A34" s="20" t="s">
        <v>47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2"/>
      <c r="P34" s="23"/>
      <c r="Q34" s="21"/>
      <c r="R34" s="21"/>
      <c r="S34" s="21"/>
      <c r="T34" s="21"/>
      <c r="U34" s="21"/>
      <c r="V34" s="21"/>
    </row>
    <row r="35" spans="1:22" s="2" customFormat="1" ht="21">
      <c r="A35" s="20" t="s">
        <v>48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2"/>
      <c r="P35" s="23"/>
      <c r="Q35" s="21"/>
      <c r="R35" s="21"/>
      <c r="S35" s="21"/>
      <c r="T35" s="21"/>
      <c r="U35" s="21"/>
      <c r="V35" s="21"/>
    </row>
    <row r="36" spans="1:22" s="2" customFormat="1" ht="21">
      <c r="A36" s="20" t="s">
        <v>49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2"/>
      <c r="P36" s="23"/>
      <c r="Q36" s="21"/>
      <c r="R36" s="21"/>
      <c r="S36" s="21"/>
      <c r="T36" s="21"/>
      <c r="U36" s="21"/>
      <c r="V36" s="21"/>
    </row>
    <row r="37" spans="1:22" s="2" customFormat="1" ht="21">
      <c r="A37" s="36" t="s">
        <v>50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3"/>
      <c r="Q37" s="21"/>
      <c r="R37" s="21"/>
      <c r="S37" s="21"/>
      <c r="T37" s="21"/>
      <c r="U37" s="21"/>
      <c r="V37" s="21"/>
    </row>
    <row r="38" spans="1:22" ht="21">
      <c r="A38" s="37" t="s">
        <v>51</v>
      </c>
      <c r="B38" s="3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2"/>
      <c r="P38" s="23"/>
      <c r="Q38" s="35"/>
      <c r="R38" s="38">
        <v>180160</v>
      </c>
      <c r="S38" s="39">
        <v>56673.23</v>
      </c>
      <c r="T38" s="39">
        <v>29960</v>
      </c>
      <c r="U38" s="39">
        <f>T38+S38</f>
        <v>86633.23000000001</v>
      </c>
      <c r="V38" s="40">
        <f>U38/R38*100</f>
        <v>48.08682837477798</v>
      </c>
    </row>
    <row r="39" spans="1:22" s="2" customFormat="1" ht="21">
      <c r="A39" s="22" t="s">
        <v>52</v>
      </c>
      <c r="B39" s="41">
        <v>75000</v>
      </c>
      <c r="C39" s="41">
        <v>8411</v>
      </c>
      <c r="D39" s="41">
        <v>9081</v>
      </c>
      <c r="E39" s="41">
        <f>C39+D39</f>
        <v>17492</v>
      </c>
      <c r="F39" s="41">
        <v>448</v>
      </c>
      <c r="G39" s="41">
        <v>486</v>
      </c>
      <c r="H39" s="41">
        <v>455</v>
      </c>
      <c r="I39" s="41">
        <v>612</v>
      </c>
      <c r="J39" s="41">
        <v>450</v>
      </c>
      <c r="K39" s="41">
        <v>509</v>
      </c>
      <c r="L39" s="41">
        <v>356</v>
      </c>
      <c r="M39" s="41">
        <v>502</v>
      </c>
      <c r="N39" s="41">
        <f aca="true" t="shared" si="2" ref="N39:O49">C39+F39+H39+J39+L39</f>
        <v>10120</v>
      </c>
      <c r="O39" s="42">
        <f t="shared" si="2"/>
        <v>11190</v>
      </c>
      <c r="P39" s="43">
        <f aca="true" t="shared" si="3" ref="P39:P49">SUM(N39:O39)</f>
        <v>21310</v>
      </c>
      <c r="Q39" s="30">
        <f>(O39+N39)/B39*100</f>
        <v>28.413333333333334</v>
      </c>
      <c r="R39" s="21"/>
      <c r="S39" s="21"/>
      <c r="T39" s="21"/>
      <c r="U39" s="21"/>
      <c r="V39" s="21"/>
    </row>
    <row r="40" spans="1:22" s="2" customFormat="1" ht="21">
      <c r="A40" s="22" t="s">
        <v>53</v>
      </c>
      <c r="B40" s="41">
        <v>3000</v>
      </c>
      <c r="C40" s="41">
        <v>642</v>
      </c>
      <c r="D40" s="41">
        <v>676</v>
      </c>
      <c r="E40" s="41">
        <f>C40+D40</f>
        <v>1318</v>
      </c>
      <c r="F40" s="41">
        <v>48</v>
      </c>
      <c r="G40" s="41">
        <v>52</v>
      </c>
      <c r="H40" s="41">
        <v>51</v>
      </c>
      <c r="I40" s="41">
        <v>68</v>
      </c>
      <c r="J40" s="41">
        <v>56</v>
      </c>
      <c r="K40" s="41">
        <v>53</v>
      </c>
      <c r="L40" s="41">
        <v>31</v>
      </c>
      <c r="M40" s="41">
        <v>37</v>
      </c>
      <c r="N40" s="41">
        <f t="shared" si="2"/>
        <v>828</v>
      </c>
      <c r="O40" s="42">
        <f t="shared" si="2"/>
        <v>886</v>
      </c>
      <c r="P40" s="43">
        <f t="shared" si="3"/>
        <v>1714</v>
      </c>
      <c r="Q40" s="30">
        <f>(O40+N40)/B40*100</f>
        <v>57.13333333333333</v>
      </c>
      <c r="R40" s="21"/>
      <c r="S40" s="21"/>
      <c r="T40" s="21"/>
      <c r="U40" s="21"/>
      <c r="V40" s="21"/>
    </row>
    <row r="41" spans="1:22" s="2" customFormat="1" ht="21">
      <c r="A41" s="22" t="s">
        <v>54</v>
      </c>
      <c r="B41" s="41">
        <v>20000</v>
      </c>
      <c r="C41" s="41">
        <f>C42+C43+C44+C45</f>
        <v>1836</v>
      </c>
      <c r="D41" s="41">
        <f>D42+D43+D44+D45</f>
        <v>2257</v>
      </c>
      <c r="E41" s="41">
        <f>E42+E43+E44+E45</f>
        <v>4093</v>
      </c>
      <c r="F41" s="41">
        <f aca="true" t="shared" si="4" ref="F41:M41">SUM(F42:F45)</f>
        <v>110</v>
      </c>
      <c r="G41" s="41">
        <f t="shared" si="4"/>
        <v>83</v>
      </c>
      <c r="H41" s="41">
        <f t="shared" si="4"/>
        <v>123</v>
      </c>
      <c r="I41" s="41">
        <f t="shared" si="4"/>
        <v>126</v>
      </c>
      <c r="J41" s="41">
        <f t="shared" si="4"/>
        <v>58</v>
      </c>
      <c r="K41" s="41">
        <f t="shared" si="4"/>
        <v>76</v>
      </c>
      <c r="L41" s="41">
        <f t="shared" si="4"/>
        <v>37</v>
      </c>
      <c r="M41" s="41">
        <f t="shared" si="4"/>
        <v>55</v>
      </c>
      <c r="N41" s="41">
        <f t="shared" si="2"/>
        <v>2164</v>
      </c>
      <c r="O41" s="42">
        <f t="shared" si="2"/>
        <v>2597</v>
      </c>
      <c r="P41" s="43">
        <f t="shared" si="3"/>
        <v>4761</v>
      </c>
      <c r="Q41" s="30">
        <f>P41/B41*100</f>
        <v>23.805</v>
      </c>
      <c r="R41" s="21"/>
      <c r="S41" s="21"/>
      <c r="T41" s="21"/>
      <c r="U41" s="21"/>
      <c r="V41" s="21"/>
    </row>
    <row r="42" spans="1:22" s="2" customFormat="1" ht="21">
      <c r="A42" s="21" t="s">
        <v>55</v>
      </c>
      <c r="B42" s="29">
        <v>10000</v>
      </c>
      <c r="C42" s="29">
        <v>513</v>
      </c>
      <c r="D42" s="29">
        <v>522</v>
      </c>
      <c r="E42" s="41">
        <f>C42+D42</f>
        <v>1035</v>
      </c>
      <c r="F42" s="29">
        <v>23</v>
      </c>
      <c r="G42" s="29">
        <v>12</v>
      </c>
      <c r="H42" s="29">
        <v>28</v>
      </c>
      <c r="I42" s="29">
        <v>35</v>
      </c>
      <c r="J42" s="29">
        <v>16</v>
      </c>
      <c r="K42" s="29">
        <v>21</v>
      </c>
      <c r="L42" s="29">
        <v>11</v>
      </c>
      <c r="M42" s="29">
        <v>14</v>
      </c>
      <c r="N42" s="29">
        <f t="shared" si="2"/>
        <v>591</v>
      </c>
      <c r="O42" s="44">
        <f t="shared" si="2"/>
        <v>604</v>
      </c>
      <c r="P42" s="43">
        <f t="shared" si="3"/>
        <v>1195</v>
      </c>
      <c r="Q42" s="21"/>
      <c r="R42" s="21"/>
      <c r="S42" s="21"/>
      <c r="T42" s="21"/>
      <c r="U42" s="21"/>
      <c r="V42" s="21"/>
    </row>
    <row r="43" spans="1:22" s="2" customFormat="1" ht="21">
      <c r="A43" s="21" t="s">
        <v>56</v>
      </c>
      <c r="B43" s="29">
        <v>4000</v>
      </c>
      <c r="C43" s="29">
        <v>787</v>
      </c>
      <c r="D43" s="29">
        <v>1047</v>
      </c>
      <c r="E43" s="41">
        <f>C43+D43</f>
        <v>1834</v>
      </c>
      <c r="F43" s="29">
        <v>37</v>
      </c>
      <c r="G43" s="29">
        <v>30</v>
      </c>
      <c r="H43" s="29">
        <v>41</v>
      </c>
      <c r="I43" s="29">
        <v>52</v>
      </c>
      <c r="J43" s="29">
        <v>29</v>
      </c>
      <c r="K43" s="29">
        <v>32</v>
      </c>
      <c r="L43" s="29">
        <v>19</v>
      </c>
      <c r="M43" s="29">
        <v>28</v>
      </c>
      <c r="N43" s="29">
        <f t="shared" si="2"/>
        <v>913</v>
      </c>
      <c r="O43" s="44">
        <f t="shared" si="2"/>
        <v>1189</v>
      </c>
      <c r="P43" s="43">
        <f t="shared" si="3"/>
        <v>2102</v>
      </c>
      <c r="Q43" s="21"/>
      <c r="R43" s="21"/>
      <c r="S43" s="21"/>
      <c r="T43" s="21"/>
      <c r="U43" s="21"/>
      <c r="V43" s="21"/>
    </row>
    <row r="44" spans="1:22" s="2" customFormat="1" ht="21">
      <c r="A44" s="21" t="s">
        <v>57</v>
      </c>
      <c r="B44" s="29">
        <v>2000</v>
      </c>
      <c r="C44" s="29">
        <v>247</v>
      </c>
      <c r="D44" s="29">
        <v>370</v>
      </c>
      <c r="E44" s="41">
        <f>C44+D44</f>
        <v>617</v>
      </c>
      <c r="F44" s="29">
        <v>26</v>
      </c>
      <c r="G44" s="29">
        <v>28</v>
      </c>
      <c r="H44" s="29">
        <v>28</v>
      </c>
      <c r="I44" s="29">
        <v>21</v>
      </c>
      <c r="J44" s="29">
        <v>5</v>
      </c>
      <c r="K44" s="29">
        <v>11</v>
      </c>
      <c r="L44" s="29">
        <f>-M440</f>
        <v>0</v>
      </c>
      <c r="M44" s="29">
        <v>9</v>
      </c>
      <c r="N44" s="29">
        <f t="shared" si="2"/>
        <v>306</v>
      </c>
      <c r="O44" s="44">
        <f t="shared" si="2"/>
        <v>439</v>
      </c>
      <c r="P44" s="43">
        <f t="shared" si="3"/>
        <v>745</v>
      </c>
      <c r="Q44" s="21"/>
      <c r="R44" s="21"/>
      <c r="S44" s="21"/>
      <c r="T44" s="21"/>
      <c r="U44" s="21"/>
      <c r="V44" s="21"/>
    </row>
    <row r="45" spans="1:22" s="2" customFormat="1" ht="21">
      <c r="A45" s="21" t="s">
        <v>58</v>
      </c>
      <c r="B45" s="29">
        <v>4000</v>
      </c>
      <c r="C45" s="29">
        <v>289</v>
      </c>
      <c r="D45" s="29">
        <v>318</v>
      </c>
      <c r="E45" s="41">
        <f>C45+D45</f>
        <v>607</v>
      </c>
      <c r="F45" s="29">
        <v>24</v>
      </c>
      <c r="G45" s="29">
        <v>13</v>
      </c>
      <c r="H45" s="29">
        <v>26</v>
      </c>
      <c r="I45" s="29">
        <v>18</v>
      </c>
      <c r="J45" s="29">
        <v>8</v>
      </c>
      <c r="K45" s="29">
        <v>12</v>
      </c>
      <c r="L45" s="29">
        <v>7</v>
      </c>
      <c r="M45" s="29">
        <v>4</v>
      </c>
      <c r="N45" s="29">
        <f t="shared" si="2"/>
        <v>354</v>
      </c>
      <c r="O45" s="44">
        <f t="shared" si="2"/>
        <v>365</v>
      </c>
      <c r="P45" s="43">
        <f t="shared" si="3"/>
        <v>719</v>
      </c>
      <c r="Q45" s="21"/>
      <c r="R45" s="21"/>
      <c r="S45" s="21"/>
      <c r="T45" s="21"/>
      <c r="U45" s="21"/>
      <c r="V45" s="21"/>
    </row>
    <row r="46" spans="1:22" s="4" customFormat="1" ht="21">
      <c r="A46" s="22" t="s">
        <v>59</v>
      </c>
      <c r="B46" s="41">
        <v>2400</v>
      </c>
      <c r="C46" s="41">
        <f>C47+C48+C49</f>
        <v>1700</v>
      </c>
      <c r="D46" s="41">
        <f>D47+D48+D49</f>
        <v>1762</v>
      </c>
      <c r="E46" s="41">
        <f>E47+E48+E49</f>
        <v>3462</v>
      </c>
      <c r="F46" s="41">
        <f>SUM(F47:F49)</f>
        <v>106</v>
      </c>
      <c r="G46" s="41">
        <f aca="true" t="shared" si="5" ref="G46:M46">SUM(G47:G49)</f>
        <v>109</v>
      </c>
      <c r="H46" s="41">
        <f t="shared" si="5"/>
        <v>148</v>
      </c>
      <c r="I46" s="41">
        <f t="shared" si="5"/>
        <v>194</v>
      </c>
      <c r="J46" s="41">
        <f t="shared" si="5"/>
        <v>93</v>
      </c>
      <c r="K46" s="41">
        <f t="shared" si="5"/>
        <v>73</v>
      </c>
      <c r="L46" s="41">
        <f t="shared" si="5"/>
        <v>32</v>
      </c>
      <c r="M46" s="41">
        <f t="shared" si="5"/>
        <v>21</v>
      </c>
      <c r="N46" s="41">
        <f t="shared" si="2"/>
        <v>2079</v>
      </c>
      <c r="O46" s="42">
        <f t="shared" si="2"/>
        <v>2159</v>
      </c>
      <c r="P46" s="43">
        <f t="shared" si="3"/>
        <v>4238</v>
      </c>
      <c r="Q46" s="30">
        <f>(O46+N46)/B46*100</f>
        <v>176.58333333333334</v>
      </c>
      <c r="R46" s="22"/>
      <c r="S46" s="22"/>
      <c r="T46" s="22"/>
      <c r="U46" s="22"/>
      <c r="V46" s="22"/>
    </row>
    <row r="47" spans="1:22" ht="21">
      <c r="A47" s="35" t="s">
        <v>60</v>
      </c>
      <c r="B47" s="38">
        <v>1000</v>
      </c>
      <c r="C47" s="29">
        <v>622</v>
      </c>
      <c r="D47" s="29">
        <v>615</v>
      </c>
      <c r="E47" s="41">
        <f>C47+D47</f>
        <v>1237</v>
      </c>
      <c r="F47" s="29">
        <v>42</v>
      </c>
      <c r="G47" s="29">
        <v>26</v>
      </c>
      <c r="H47" s="29">
        <v>58</v>
      </c>
      <c r="I47" s="29">
        <v>68</v>
      </c>
      <c r="J47" s="29">
        <v>25</v>
      </c>
      <c r="K47" s="29">
        <v>28</v>
      </c>
      <c r="L47" s="29"/>
      <c r="M47" s="29"/>
      <c r="N47" s="29">
        <f t="shared" si="2"/>
        <v>747</v>
      </c>
      <c r="O47" s="44">
        <f t="shared" si="2"/>
        <v>737</v>
      </c>
      <c r="P47" s="43">
        <f t="shared" si="3"/>
        <v>1484</v>
      </c>
      <c r="Q47" s="35"/>
      <c r="R47" s="35"/>
      <c r="S47" s="35"/>
      <c r="T47" s="35"/>
      <c r="U47" s="35"/>
      <c r="V47" s="35"/>
    </row>
    <row r="48" spans="1:22" ht="21">
      <c r="A48" s="35" t="s">
        <v>61</v>
      </c>
      <c r="B48" s="38">
        <v>800</v>
      </c>
      <c r="C48" s="29">
        <v>630</v>
      </c>
      <c r="D48" s="29">
        <v>658</v>
      </c>
      <c r="E48" s="41">
        <f>C48+D48</f>
        <v>1288</v>
      </c>
      <c r="F48" s="29">
        <v>25</v>
      </c>
      <c r="G48" s="29">
        <v>35</v>
      </c>
      <c r="H48" s="29">
        <v>21</v>
      </c>
      <c r="I48" s="29">
        <v>30</v>
      </c>
      <c r="J48" s="29">
        <v>7</v>
      </c>
      <c r="K48" s="29">
        <v>4</v>
      </c>
      <c r="L48" s="29"/>
      <c r="M48" s="29"/>
      <c r="N48" s="29">
        <f t="shared" si="2"/>
        <v>683</v>
      </c>
      <c r="O48" s="44">
        <f t="shared" si="2"/>
        <v>727</v>
      </c>
      <c r="P48" s="43">
        <f t="shared" si="3"/>
        <v>1410</v>
      </c>
      <c r="Q48" s="35"/>
      <c r="R48" s="35"/>
      <c r="S48" s="35"/>
      <c r="T48" s="35"/>
      <c r="U48" s="35"/>
      <c r="V48" s="35"/>
    </row>
    <row r="49" spans="1:22" ht="21">
      <c r="A49" s="35" t="s">
        <v>62</v>
      </c>
      <c r="B49" s="38">
        <v>600</v>
      </c>
      <c r="C49" s="29">
        <v>448</v>
      </c>
      <c r="D49" s="29">
        <v>489</v>
      </c>
      <c r="E49" s="41">
        <f>C49+D49</f>
        <v>937</v>
      </c>
      <c r="F49" s="29">
        <v>39</v>
      </c>
      <c r="G49" s="29">
        <v>48</v>
      </c>
      <c r="H49" s="29">
        <v>69</v>
      </c>
      <c r="I49" s="29">
        <v>96</v>
      </c>
      <c r="J49" s="29">
        <v>61</v>
      </c>
      <c r="K49" s="29">
        <v>41</v>
      </c>
      <c r="L49" s="29">
        <v>32</v>
      </c>
      <c r="M49" s="29">
        <v>21</v>
      </c>
      <c r="N49" s="29">
        <f t="shared" si="2"/>
        <v>649</v>
      </c>
      <c r="O49" s="44">
        <f t="shared" si="2"/>
        <v>695</v>
      </c>
      <c r="P49" s="43">
        <f t="shared" si="3"/>
        <v>1344</v>
      </c>
      <c r="Q49" s="35"/>
      <c r="R49" s="35"/>
      <c r="S49" s="35"/>
      <c r="T49" s="35"/>
      <c r="U49" s="35"/>
      <c r="V49" s="35"/>
    </row>
    <row r="50" spans="1:22" ht="21">
      <c r="A50" s="35" t="s">
        <v>63</v>
      </c>
      <c r="B50" s="3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41"/>
      <c r="O50" s="41"/>
      <c r="P50" s="43"/>
      <c r="Q50" s="35"/>
      <c r="R50" s="35"/>
      <c r="S50" s="35"/>
      <c r="T50" s="35"/>
      <c r="U50" s="35"/>
      <c r="V50" s="35"/>
    </row>
    <row r="51" spans="1:22" s="8" customFormat="1" ht="21">
      <c r="A51" s="45" t="s">
        <v>64</v>
      </c>
      <c r="B51" s="46">
        <v>60000</v>
      </c>
      <c r="C51" s="41">
        <v>3567</v>
      </c>
      <c r="D51" s="41">
        <v>3409</v>
      </c>
      <c r="E51" s="41">
        <f>C51+D51</f>
        <v>6976</v>
      </c>
      <c r="F51" s="41"/>
      <c r="G51" s="41"/>
      <c r="H51" s="41"/>
      <c r="I51" s="41"/>
      <c r="J51" s="41"/>
      <c r="K51" s="41"/>
      <c r="L51" s="41"/>
      <c r="M51" s="41"/>
      <c r="N51" s="41">
        <f>N52</f>
        <v>5208</v>
      </c>
      <c r="O51" s="41">
        <f>O52</f>
        <v>5083</v>
      </c>
      <c r="P51" s="47">
        <f>SUM(N51:O51)</f>
        <v>10291</v>
      </c>
      <c r="Q51" s="48">
        <f>P51/B51*100</f>
        <v>17.151666666666667</v>
      </c>
      <c r="R51" s="46">
        <v>346120</v>
      </c>
      <c r="S51" s="46">
        <v>58820</v>
      </c>
      <c r="T51" s="49">
        <v>59500</v>
      </c>
      <c r="U51" s="46">
        <f>T51+S51</f>
        <v>118320</v>
      </c>
      <c r="V51" s="48">
        <f>U51/R51*100</f>
        <v>34.18467583497053</v>
      </c>
    </row>
    <row r="52" spans="1:22" ht="21">
      <c r="A52" s="35" t="s">
        <v>65</v>
      </c>
      <c r="B52" s="38">
        <v>60000</v>
      </c>
      <c r="C52" s="44">
        <v>4282</v>
      </c>
      <c r="D52" s="44">
        <v>4174</v>
      </c>
      <c r="E52" s="41">
        <f>C52+D52</f>
        <v>8456</v>
      </c>
      <c r="F52" s="29">
        <v>230</v>
      </c>
      <c r="G52" s="29">
        <v>250</v>
      </c>
      <c r="H52" s="29">
        <v>305</v>
      </c>
      <c r="I52" s="29">
        <v>308</v>
      </c>
      <c r="J52" s="29">
        <v>220</v>
      </c>
      <c r="K52" s="29">
        <v>249</v>
      </c>
      <c r="L52" s="29">
        <v>171</v>
      </c>
      <c r="M52" s="29">
        <v>102</v>
      </c>
      <c r="N52" s="42">
        <f>C52+F52+H52+J52+L52</f>
        <v>5208</v>
      </c>
      <c r="O52" s="42">
        <f>D52+G52+I52+K52+M52</f>
        <v>5083</v>
      </c>
      <c r="P52" s="47">
        <f>SUM(N52:O52)</f>
        <v>10291</v>
      </c>
      <c r="Q52" s="35"/>
      <c r="R52" s="35"/>
      <c r="S52" s="35"/>
      <c r="T52" s="35"/>
      <c r="U52" s="35"/>
      <c r="V52" s="35"/>
    </row>
    <row r="53" spans="1:22" ht="21">
      <c r="A53" s="35" t="s">
        <v>66</v>
      </c>
      <c r="B53" s="3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1"/>
      <c r="O53" s="41"/>
      <c r="P53" s="43"/>
      <c r="Q53" s="35"/>
      <c r="R53" s="35"/>
      <c r="S53" s="35"/>
      <c r="T53" s="35"/>
      <c r="U53" s="35"/>
      <c r="V53" s="35"/>
    </row>
    <row r="54" spans="1:22" ht="21">
      <c r="A54" s="50" t="s">
        <v>67</v>
      </c>
      <c r="B54" s="3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2"/>
      <c r="P54" s="23"/>
      <c r="Q54" s="35"/>
      <c r="R54" s="35"/>
      <c r="S54" s="35"/>
      <c r="T54" s="35"/>
      <c r="U54" s="35"/>
      <c r="V54" s="35"/>
    </row>
    <row r="55" spans="1:22" s="4" customFormat="1" ht="21">
      <c r="A55" s="22" t="s">
        <v>68</v>
      </c>
      <c r="B55" s="22">
        <v>803</v>
      </c>
      <c r="C55" s="22">
        <v>280</v>
      </c>
      <c r="D55" s="22">
        <v>201</v>
      </c>
      <c r="E55" s="22">
        <f>D55+C55</f>
        <v>481</v>
      </c>
      <c r="F55" s="22"/>
      <c r="G55" s="22"/>
      <c r="H55" s="22"/>
      <c r="I55" s="22"/>
      <c r="J55" s="22"/>
      <c r="K55" s="22"/>
      <c r="L55" s="22"/>
      <c r="M55" s="22"/>
      <c r="N55" s="22">
        <f>C55+F55+H55+J55+L55</f>
        <v>280</v>
      </c>
      <c r="O55" s="22">
        <v>201</v>
      </c>
      <c r="P55" s="23">
        <f>O55+N55</f>
        <v>481</v>
      </c>
      <c r="Q55" s="30">
        <f>P55/B55*100</f>
        <v>59.90037359900373</v>
      </c>
      <c r="R55" s="51">
        <v>143400</v>
      </c>
      <c r="S55" s="51">
        <v>143400</v>
      </c>
      <c r="T55" s="51">
        <v>0</v>
      </c>
      <c r="U55" s="51">
        <f>T55+S55</f>
        <v>143400</v>
      </c>
      <c r="V55" s="52">
        <f>U55/R55*100</f>
        <v>100</v>
      </c>
    </row>
    <row r="56" spans="1:22" s="4" customFormat="1" ht="21">
      <c r="A56" s="22" t="s">
        <v>69</v>
      </c>
      <c r="B56" s="22">
        <v>481</v>
      </c>
      <c r="C56" s="22">
        <v>280</v>
      </c>
      <c r="D56" s="22">
        <v>201</v>
      </c>
      <c r="E56" s="22">
        <f>D56+C56</f>
        <v>481</v>
      </c>
      <c r="F56" s="22"/>
      <c r="G56" s="22"/>
      <c r="H56" s="22"/>
      <c r="I56" s="22"/>
      <c r="J56" s="22"/>
      <c r="K56" s="22"/>
      <c r="L56" s="22"/>
      <c r="M56" s="22"/>
      <c r="N56" s="22">
        <f>C56+F56+H56+J56+L56</f>
        <v>280</v>
      </c>
      <c r="O56" s="22">
        <v>201</v>
      </c>
      <c r="P56" s="23">
        <f>O56+N56</f>
        <v>481</v>
      </c>
      <c r="Q56" s="30"/>
      <c r="R56" s="22"/>
      <c r="S56" s="22"/>
      <c r="T56" s="22"/>
      <c r="U56" s="22"/>
      <c r="V56" s="22"/>
    </row>
    <row r="57" spans="1:22" s="4" customFormat="1" ht="21">
      <c r="A57" s="22" t="s">
        <v>70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  <c r="Q57" s="22"/>
      <c r="R57" s="51">
        <v>187034</v>
      </c>
      <c r="S57" s="51">
        <v>86100</v>
      </c>
      <c r="T57" s="51">
        <v>64500</v>
      </c>
      <c r="U57" s="51">
        <f>T57+S57</f>
        <v>150600</v>
      </c>
      <c r="V57" s="30">
        <f>U57/R57*100</f>
        <v>80.52011933659121</v>
      </c>
    </row>
    <row r="58" spans="1:22" ht="21">
      <c r="A58" s="53" t="s">
        <v>71</v>
      </c>
      <c r="B58" s="21">
        <v>30</v>
      </c>
      <c r="C58" s="21">
        <v>14</v>
      </c>
      <c r="D58" s="21">
        <v>16</v>
      </c>
      <c r="E58" s="21">
        <f>D58+C58</f>
        <v>30</v>
      </c>
      <c r="F58" s="21"/>
      <c r="G58" s="21"/>
      <c r="H58" s="21"/>
      <c r="I58" s="21"/>
      <c r="J58" s="21"/>
      <c r="K58" s="21"/>
      <c r="L58" s="21"/>
      <c r="M58" s="21"/>
      <c r="N58" s="22">
        <v>14</v>
      </c>
      <c r="O58" s="22">
        <v>16</v>
      </c>
      <c r="P58" s="23">
        <f>SUM(N58:O58)</f>
        <v>30</v>
      </c>
      <c r="Q58" s="22">
        <v>100</v>
      </c>
      <c r="R58" s="35"/>
      <c r="S58" s="35"/>
      <c r="T58" s="35"/>
      <c r="U58" s="35"/>
      <c r="V58" s="35"/>
    </row>
    <row r="59" spans="1:22" ht="21">
      <c r="A59" s="54" t="s">
        <v>72</v>
      </c>
      <c r="B59" s="35"/>
      <c r="C59" s="21"/>
      <c r="D59" s="21"/>
      <c r="E59" s="21"/>
      <c r="F59" s="21"/>
      <c r="G59" s="21"/>
      <c r="H59" s="21">
        <v>71</v>
      </c>
      <c r="I59" s="21">
        <v>64</v>
      </c>
      <c r="J59" s="21"/>
      <c r="K59" s="21"/>
      <c r="L59" s="21"/>
      <c r="M59" s="21"/>
      <c r="N59" s="22">
        <f>C59+F59+H59+J59+L59</f>
        <v>71</v>
      </c>
      <c r="O59" s="22">
        <f>D59+G59+I59+K59+M59</f>
        <v>64</v>
      </c>
      <c r="P59" s="23">
        <f>SUM(N59:O59)</f>
        <v>135</v>
      </c>
      <c r="Q59" s="22">
        <v>100</v>
      </c>
      <c r="R59" s="35"/>
      <c r="S59" s="35"/>
      <c r="T59" s="35"/>
      <c r="U59" s="35"/>
      <c r="V59" s="35"/>
    </row>
    <row r="60" spans="1:22" s="4" customFormat="1" ht="21">
      <c r="A60" s="22" t="s">
        <v>73</v>
      </c>
      <c r="B60" s="22">
        <v>803</v>
      </c>
      <c r="C60" s="22">
        <f>C61+C62+C63</f>
        <v>468</v>
      </c>
      <c r="D60" s="22">
        <f>D61+D62+D63</f>
        <v>335</v>
      </c>
      <c r="E60" s="22">
        <f>E61+E62+E63</f>
        <v>803</v>
      </c>
      <c r="F60" s="22"/>
      <c r="G60" s="22"/>
      <c r="H60" s="22"/>
      <c r="I60" s="22"/>
      <c r="J60" s="22"/>
      <c r="K60" s="22"/>
      <c r="L60" s="22"/>
      <c r="M60" s="22"/>
      <c r="N60" s="22">
        <v>468</v>
      </c>
      <c r="O60" s="22">
        <v>335</v>
      </c>
      <c r="P60" s="23"/>
      <c r="Q60" s="22">
        <v>100</v>
      </c>
      <c r="R60" s="41">
        <v>619644</v>
      </c>
      <c r="S60" s="55">
        <v>143114.21</v>
      </c>
      <c r="T60" s="52">
        <v>46500</v>
      </c>
      <c r="U60" s="56">
        <f>T60+S60</f>
        <v>189614.21</v>
      </c>
      <c r="V60" s="30">
        <f>U60/R60*100</f>
        <v>30.60050771087915</v>
      </c>
    </row>
    <row r="61" spans="1:22" s="2" customFormat="1" ht="21">
      <c r="A61" s="21" t="s">
        <v>74</v>
      </c>
      <c r="B61" s="21"/>
      <c r="C61" s="21">
        <v>34</v>
      </c>
      <c r="D61" s="21">
        <v>24</v>
      </c>
      <c r="E61" s="22">
        <f>D61+C61</f>
        <v>58</v>
      </c>
      <c r="F61" s="21"/>
      <c r="G61" s="21"/>
      <c r="H61" s="21"/>
      <c r="I61" s="21"/>
      <c r="J61" s="21"/>
      <c r="K61" s="21"/>
      <c r="L61" s="21"/>
      <c r="M61" s="21"/>
      <c r="N61" s="22">
        <v>34</v>
      </c>
      <c r="O61" s="22">
        <v>24</v>
      </c>
      <c r="P61" s="23"/>
      <c r="Q61" s="21"/>
      <c r="R61" s="21"/>
      <c r="S61" s="21"/>
      <c r="T61" s="21"/>
      <c r="U61" s="21"/>
      <c r="V61" s="21"/>
    </row>
    <row r="62" spans="1:22" s="2" customFormat="1" ht="21">
      <c r="A62" s="21" t="s">
        <v>75</v>
      </c>
      <c r="B62" s="21"/>
      <c r="C62" s="21">
        <v>199</v>
      </c>
      <c r="D62" s="21">
        <v>155</v>
      </c>
      <c r="E62" s="22">
        <f>D62+C62</f>
        <v>354</v>
      </c>
      <c r="F62" s="21"/>
      <c r="G62" s="21"/>
      <c r="H62" s="21"/>
      <c r="I62" s="21"/>
      <c r="J62" s="21"/>
      <c r="K62" s="21"/>
      <c r="L62" s="21"/>
      <c r="M62" s="21"/>
      <c r="N62" s="22">
        <v>199</v>
      </c>
      <c r="O62" s="22">
        <v>155</v>
      </c>
      <c r="P62" s="23"/>
      <c r="Q62" s="21"/>
      <c r="R62" s="21"/>
      <c r="S62" s="21"/>
      <c r="T62" s="21"/>
      <c r="U62" s="21"/>
      <c r="V62" s="21"/>
    </row>
    <row r="63" spans="1:22" s="2" customFormat="1" ht="21">
      <c r="A63" s="21" t="s">
        <v>76</v>
      </c>
      <c r="B63" s="21"/>
      <c r="C63" s="21">
        <v>235</v>
      </c>
      <c r="D63" s="21">
        <v>156</v>
      </c>
      <c r="E63" s="22">
        <f>D63+C63</f>
        <v>391</v>
      </c>
      <c r="F63" s="21"/>
      <c r="G63" s="21"/>
      <c r="H63" s="21"/>
      <c r="I63" s="21"/>
      <c r="J63" s="21"/>
      <c r="K63" s="21"/>
      <c r="L63" s="21"/>
      <c r="M63" s="21"/>
      <c r="N63" s="22">
        <v>235</v>
      </c>
      <c r="O63" s="22">
        <v>156</v>
      </c>
      <c r="P63" s="23"/>
      <c r="Q63" s="21"/>
      <c r="R63" s="21"/>
      <c r="S63" s="21"/>
      <c r="T63" s="21"/>
      <c r="U63" s="21"/>
      <c r="V63" s="21"/>
    </row>
    <row r="64" spans="1:22" s="2" customFormat="1" ht="21">
      <c r="A64" s="22" t="s">
        <v>77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2"/>
      <c r="P64" s="23"/>
      <c r="Q64" s="21"/>
      <c r="R64" s="21"/>
      <c r="S64" s="21"/>
      <c r="T64" s="21"/>
      <c r="U64" s="21"/>
      <c r="V64" s="21"/>
    </row>
    <row r="65" spans="1:22" s="2" customFormat="1" ht="21">
      <c r="A65" s="21" t="s">
        <v>74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3"/>
      <c r="Q65" s="21"/>
      <c r="R65" s="21"/>
      <c r="S65" s="21"/>
      <c r="T65" s="21"/>
      <c r="U65" s="21"/>
      <c r="V65" s="21"/>
    </row>
    <row r="66" spans="1:22" s="2" customFormat="1" ht="21">
      <c r="A66" s="21" t="s">
        <v>75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2"/>
      <c r="P66" s="23"/>
      <c r="Q66" s="21"/>
      <c r="R66" s="21"/>
      <c r="S66" s="21"/>
      <c r="T66" s="21"/>
      <c r="U66" s="21"/>
      <c r="V66" s="21"/>
    </row>
    <row r="67" spans="1:22" s="2" customFormat="1" ht="21">
      <c r="A67" s="21" t="s">
        <v>76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2"/>
      <c r="P67" s="23"/>
      <c r="Q67" s="21"/>
      <c r="R67" s="21"/>
      <c r="S67" s="21"/>
      <c r="T67" s="21"/>
      <c r="U67" s="21"/>
      <c r="V67" s="21"/>
    </row>
  </sheetData>
  <sheetProtection/>
  <mergeCells count="20">
    <mergeCell ref="B8:V8"/>
    <mergeCell ref="R5:R7"/>
    <mergeCell ref="S5:S7"/>
    <mergeCell ref="T5:T7"/>
    <mergeCell ref="U5:U7"/>
    <mergeCell ref="V5:V7"/>
    <mergeCell ref="F6:G6"/>
    <mergeCell ref="H6:I6"/>
    <mergeCell ref="J6:K6"/>
    <mergeCell ref="L6:M6"/>
    <mergeCell ref="A2:V2"/>
    <mergeCell ref="A3:V3"/>
    <mergeCell ref="A4:U4"/>
    <mergeCell ref="A5:A7"/>
    <mergeCell ref="B5:B7"/>
    <mergeCell ref="C5:D6"/>
    <mergeCell ref="E5:E6"/>
    <mergeCell ref="F5:M5"/>
    <mergeCell ref="N5:O6"/>
    <mergeCell ref="Q5:Q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9">
      <selection activeCell="H26" sqref="H26"/>
    </sheetView>
  </sheetViews>
  <sheetFormatPr defaultColWidth="6.8515625" defaultRowHeight="15"/>
  <cols>
    <col min="1" max="1" width="40.140625" style="57" customWidth="1"/>
    <col min="2" max="2" width="10.421875" style="57" customWidth="1"/>
    <col min="3" max="3" width="5.8515625" style="57" customWidth="1"/>
    <col min="4" max="4" width="4.140625" style="57" customWidth="1"/>
    <col min="5" max="5" width="12.140625" style="57" customWidth="1"/>
    <col min="6" max="6" width="4.140625" style="57" customWidth="1"/>
    <col min="7" max="7" width="6.00390625" style="57" customWidth="1"/>
    <col min="8" max="8" width="7.140625" style="57" customWidth="1"/>
    <col min="9" max="9" width="7.57421875" style="57" customWidth="1"/>
    <col min="10" max="10" width="6.8515625" style="57" customWidth="1"/>
    <col min="11" max="12" width="7.57421875" style="57" customWidth="1"/>
    <col min="13" max="13" width="7.140625" style="57" customWidth="1"/>
    <col min="14" max="14" width="8.140625" style="57" customWidth="1"/>
    <col min="15" max="15" width="7.28125" style="57" customWidth="1"/>
    <col min="16" max="16" width="10.421875" style="57" customWidth="1"/>
    <col min="17" max="17" width="12.28125" style="57" customWidth="1"/>
    <col min="18" max="21" width="10.421875" style="57" customWidth="1"/>
    <col min="22" max="16384" width="6.8515625" style="57" customWidth="1"/>
  </cols>
  <sheetData>
    <row r="1" spans="1:21" ht="23.2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6"/>
      <c r="O1" s="375"/>
      <c r="P1" s="375"/>
      <c r="Q1" s="375"/>
      <c r="R1" s="375"/>
      <c r="S1" s="375"/>
      <c r="T1" s="375"/>
      <c r="U1" s="375"/>
    </row>
    <row r="2" spans="1:21" ht="26.25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</row>
    <row r="3" spans="1:21" ht="26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</row>
    <row r="4" spans="1:21" ht="26.25">
      <c r="A4" s="378" t="s">
        <v>501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5"/>
    </row>
    <row r="5" spans="1:23" s="59" customFormat="1" ht="132.75" customHeight="1">
      <c r="A5" s="379" t="s">
        <v>3</v>
      </c>
      <c r="B5" s="380" t="s">
        <v>4</v>
      </c>
      <c r="C5" s="381" t="s">
        <v>5</v>
      </c>
      <c r="D5" s="382"/>
      <c r="E5" s="380" t="s">
        <v>6</v>
      </c>
      <c r="F5" s="381" t="s">
        <v>7</v>
      </c>
      <c r="G5" s="383"/>
      <c r="H5" s="383"/>
      <c r="I5" s="383"/>
      <c r="J5" s="383"/>
      <c r="K5" s="383"/>
      <c r="L5" s="383"/>
      <c r="M5" s="382"/>
      <c r="N5" s="381" t="s">
        <v>8</v>
      </c>
      <c r="O5" s="382"/>
      <c r="P5" s="380" t="s">
        <v>9</v>
      </c>
      <c r="Q5" s="380" t="s">
        <v>10</v>
      </c>
      <c r="R5" s="380" t="s">
        <v>11</v>
      </c>
      <c r="S5" s="380" t="s">
        <v>12</v>
      </c>
      <c r="T5" s="380" t="s">
        <v>13</v>
      </c>
      <c r="U5" s="380" t="s">
        <v>14</v>
      </c>
      <c r="V5" s="58"/>
      <c r="W5" s="58"/>
    </row>
    <row r="6" spans="1:23" s="59" customFormat="1" ht="28.5" customHeight="1">
      <c r="A6" s="384"/>
      <c r="B6" s="385"/>
      <c r="C6" s="386"/>
      <c r="D6" s="387"/>
      <c r="E6" s="388"/>
      <c r="F6" s="389" t="s">
        <v>15</v>
      </c>
      <c r="G6" s="389"/>
      <c r="H6" s="389" t="s">
        <v>16</v>
      </c>
      <c r="I6" s="389"/>
      <c r="J6" s="389" t="s">
        <v>17</v>
      </c>
      <c r="K6" s="389"/>
      <c r="L6" s="389" t="s">
        <v>18</v>
      </c>
      <c r="M6" s="389"/>
      <c r="N6" s="386"/>
      <c r="O6" s="387"/>
      <c r="P6" s="385"/>
      <c r="Q6" s="385"/>
      <c r="R6" s="385"/>
      <c r="S6" s="385"/>
      <c r="T6" s="385"/>
      <c r="U6" s="385"/>
      <c r="V6" s="58"/>
      <c r="W6" s="58"/>
    </row>
    <row r="7" spans="1:21" s="59" customFormat="1" ht="24" customHeight="1">
      <c r="A7" s="384"/>
      <c r="B7" s="388"/>
      <c r="C7" s="390" t="s">
        <v>19</v>
      </c>
      <c r="D7" s="390" t="s">
        <v>20</v>
      </c>
      <c r="E7" s="391" t="s">
        <v>21</v>
      </c>
      <c r="F7" s="390" t="s">
        <v>19</v>
      </c>
      <c r="G7" s="390" t="s">
        <v>20</v>
      </c>
      <c r="H7" s="390" t="s">
        <v>19</v>
      </c>
      <c r="I7" s="390" t="s">
        <v>20</v>
      </c>
      <c r="J7" s="390" t="s">
        <v>19</v>
      </c>
      <c r="K7" s="390" t="s">
        <v>20</v>
      </c>
      <c r="L7" s="390" t="s">
        <v>19</v>
      </c>
      <c r="M7" s="390" t="s">
        <v>20</v>
      </c>
      <c r="N7" s="390" t="s">
        <v>19</v>
      </c>
      <c r="O7" s="390" t="s">
        <v>20</v>
      </c>
      <c r="P7" s="388"/>
      <c r="Q7" s="388"/>
      <c r="R7" s="388"/>
      <c r="S7" s="388"/>
      <c r="T7" s="388"/>
      <c r="U7" s="388"/>
    </row>
    <row r="8" spans="1:21" s="59" customFormat="1" ht="24" customHeight="1">
      <c r="A8" s="392" t="s">
        <v>22</v>
      </c>
      <c r="B8" s="393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5"/>
    </row>
    <row r="9" spans="1:21" s="69" customFormat="1" ht="26.25" customHeight="1">
      <c r="A9" s="396" t="s">
        <v>23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8"/>
      <c r="R9" s="398"/>
      <c r="S9" s="398"/>
      <c r="T9" s="398"/>
      <c r="U9" s="398"/>
    </row>
    <row r="10" spans="1:21" s="75" customFormat="1" ht="23.25">
      <c r="A10" s="399" t="s">
        <v>24</v>
      </c>
      <c r="B10" s="400">
        <v>35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1">
        <v>19250</v>
      </c>
      <c r="R10" s="400"/>
      <c r="S10" s="400"/>
      <c r="T10" s="400"/>
      <c r="U10" s="400"/>
    </row>
    <row r="11" spans="1:21" s="75" customFormat="1" ht="23.25">
      <c r="A11" s="402" t="s">
        <v>315</v>
      </c>
      <c r="B11" s="400">
        <v>250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3">
        <v>210600</v>
      </c>
      <c r="R11" s="400"/>
      <c r="S11" s="400"/>
      <c r="T11" s="400"/>
      <c r="U11" s="400"/>
    </row>
    <row r="12" spans="1:21" s="75" customFormat="1" ht="23.25">
      <c r="A12" s="404" t="s">
        <v>502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</row>
    <row r="13" spans="1:21" s="75" customFormat="1" ht="23.25">
      <c r="A13" s="404" t="s">
        <v>405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</row>
    <row r="14" spans="1:21" s="75" customFormat="1" ht="23.25">
      <c r="A14" s="405" t="s">
        <v>503</v>
      </c>
      <c r="B14" s="400">
        <v>230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3">
        <v>200000</v>
      </c>
      <c r="R14" s="400"/>
      <c r="S14" s="400"/>
      <c r="T14" s="400"/>
      <c r="U14" s="400"/>
    </row>
    <row r="15" spans="1:21" s="75" customFormat="1" ht="23.25">
      <c r="A15" s="406">
        <v>2.3</v>
      </c>
      <c r="B15" s="400">
        <v>25</v>
      </c>
      <c r="C15" s="400"/>
      <c r="D15" s="400"/>
      <c r="E15" s="400">
        <v>25</v>
      </c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7"/>
      <c r="R15" s="401">
        <v>9000</v>
      </c>
      <c r="S15" s="403"/>
      <c r="T15" s="403"/>
      <c r="U15" s="400"/>
    </row>
    <row r="16" spans="1:21" s="75" customFormat="1" ht="23.25">
      <c r="A16" s="404" t="s">
        <v>504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</row>
    <row r="17" spans="1:21" s="75" customFormat="1" ht="23.25">
      <c r="A17" s="399" t="s">
        <v>32</v>
      </c>
      <c r="B17" s="400">
        <v>350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3">
        <v>40250</v>
      </c>
      <c r="R17" s="400"/>
      <c r="S17" s="400"/>
      <c r="T17" s="400"/>
      <c r="U17" s="400"/>
    </row>
    <row r="18" spans="1:21" s="75" customFormat="1" ht="23.25">
      <c r="A18" s="404" t="s">
        <v>33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</row>
    <row r="19" spans="1:21" ht="23.25">
      <c r="A19" s="408" t="s">
        <v>352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</row>
    <row r="20" spans="1:21" s="75" customFormat="1" ht="23.25">
      <c r="A20" s="399" t="s">
        <v>34</v>
      </c>
      <c r="B20" s="400">
        <v>169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3">
        <v>145800</v>
      </c>
      <c r="R20" s="400"/>
      <c r="S20" s="400"/>
      <c r="T20" s="400"/>
      <c r="U20" s="400"/>
    </row>
    <row r="21" spans="1:21" s="75" customFormat="1" ht="23.25">
      <c r="A21" s="404" t="s">
        <v>505</v>
      </c>
      <c r="B21" s="400">
        <v>50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3">
        <v>131900</v>
      </c>
      <c r="R21" s="400"/>
      <c r="S21" s="400"/>
      <c r="T21" s="400"/>
      <c r="U21" s="400"/>
    </row>
    <row r="22" spans="1:21" s="75" customFormat="1" ht="23.25">
      <c r="A22" s="404" t="s">
        <v>322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10"/>
      <c r="S22" s="400"/>
      <c r="T22" s="400"/>
      <c r="U22" s="400"/>
    </row>
    <row r="23" spans="1:21" s="75" customFormat="1" ht="23.25">
      <c r="A23" s="399" t="s">
        <v>36</v>
      </c>
      <c r="B23" s="400">
        <v>85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3"/>
      <c r="R23" s="400"/>
      <c r="S23" s="400"/>
      <c r="T23" s="400"/>
      <c r="U23" s="400"/>
    </row>
    <row r="24" spans="1:21" s="75" customFormat="1" ht="23.25">
      <c r="A24" s="411" t="s">
        <v>506</v>
      </c>
      <c r="B24" s="400">
        <v>17</v>
      </c>
      <c r="C24" s="400"/>
      <c r="D24" s="400"/>
      <c r="E24" s="400"/>
      <c r="F24" s="400"/>
      <c r="G24" s="400"/>
      <c r="H24" s="400"/>
      <c r="I24" s="400"/>
      <c r="J24" s="400">
        <v>6</v>
      </c>
      <c r="K24" s="400">
        <v>11</v>
      </c>
      <c r="L24" s="400"/>
      <c r="M24" s="400"/>
      <c r="N24" s="400">
        <v>6</v>
      </c>
      <c r="O24" s="400">
        <v>11</v>
      </c>
      <c r="P24" s="400"/>
      <c r="Q24" s="410"/>
      <c r="R24" s="400"/>
      <c r="S24" s="400"/>
      <c r="T24" s="400"/>
      <c r="U24" s="400"/>
    </row>
    <row r="25" spans="1:21" s="75" customFormat="1" ht="23.25">
      <c r="A25" s="411" t="s">
        <v>507</v>
      </c>
      <c r="B25" s="400">
        <v>20</v>
      </c>
      <c r="C25" s="400"/>
      <c r="D25" s="400"/>
      <c r="E25" s="400"/>
      <c r="F25" s="400"/>
      <c r="G25" s="400"/>
      <c r="H25" s="400">
        <v>7</v>
      </c>
      <c r="I25" s="400">
        <v>23</v>
      </c>
      <c r="J25" s="400"/>
      <c r="K25" s="400"/>
      <c r="L25" s="400"/>
      <c r="M25" s="400"/>
      <c r="N25" s="400">
        <v>7</v>
      </c>
      <c r="O25" s="400">
        <v>23</v>
      </c>
      <c r="P25" s="400"/>
      <c r="Q25" s="410"/>
      <c r="R25" s="400"/>
      <c r="S25" s="400"/>
      <c r="T25" s="400"/>
      <c r="U25" s="400"/>
    </row>
    <row r="26" spans="1:21" s="75" customFormat="1" ht="23.25">
      <c r="A26" s="411" t="s">
        <v>508</v>
      </c>
      <c r="B26" s="400">
        <v>17</v>
      </c>
      <c r="C26" s="400"/>
      <c r="D26" s="400"/>
      <c r="E26" s="400"/>
      <c r="F26" s="400"/>
      <c r="G26" s="400"/>
      <c r="H26" s="400"/>
      <c r="I26" s="400"/>
      <c r="J26" s="400">
        <v>9</v>
      </c>
      <c r="K26" s="400">
        <v>11</v>
      </c>
      <c r="L26" s="400"/>
      <c r="M26" s="400"/>
      <c r="N26" s="400">
        <v>6</v>
      </c>
      <c r="O26" s="400">
        <v>11</v>
      </c>
      <c r="P26" s="400"/>
      <c r="Q26" s="410"/>
      <c r="R26" s="400"/>
      <c r="S26" s="400"/>
      <c r="T26" s="400"/>
      <c r="U26" s="400"/>
    </row>
    <row r="27" spans="1:21" s="75" customFormat="1" ht="23.25">
      <c r="A27" s="399" t="s">
        <v>38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</row>
    <row r="28" spans="1:21" s="75" customFormat="1" ht="23.25">
      <c r="A28" s="399" t="s">
        <v>39</v>
      </c>
      <c r="B28" s="400">
        <v>13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3">
        <v>324366</v>
      </c>
      <c r="R28" s="401">
        <v>46720</v>
      </c>
      <c r="S28" s="401">
        <v>23360</v>
      </c>
      <c r="T28" s="401">
        <f>SUM(R28:S28)</f>
        <v>70080</v>
      </c>
      <c r="U28" s="400"/>
    </row>
    <row r="29" spans="1:21" ht="46.5">
      <c r="A29" s="412" t="s">
        <v>40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09"/>
      <c r="P29" s="409"/>
      <c r="Q29" s="409"/>
      <c r="R29" s="409"/>
      <c r="S29" s="409"/>
      <c r="T29" s="409"/>
      <c r="U29" s="409"/>
    </row>
    <row r="30" spans="1:21" s="75" customFormat="1" ht="23.25">
      <c r="A30" s="399" t="s">
        <v>41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</row>
    <row r="31" spans="1:21" s="75" customFormat="1" ht="23.25">
      <c r="A31" s="399" t="s">
        <v>42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</row>
    <row r="32" spans="1:21" s="75" customFormat="1" ht="23.25">
      <c r="A32" s="399" t="s">
        <v>43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</row>
    <row r="33" spans="1:21" s="75" customFormat="1" ht="23.25">
      <c r="A33" s="399" t="s">
        <v>44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</row>
    <row r="34" spans="1:21" ht="46.5">
      <c r="A34" s="412" t="s">
        <v>45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09"/>
      <c r="P34" s="409"/>
      <c r="Q34" s="409"/>
      <c r="R34" s="409"/>
      <c r="S34" s="409"/>
      <c r="T34" s="409"/>
      <c r="U34" s="409"/>
    </row>
    <row r="35" spans="1:21" s="75" customFormat="1" ht="46.5">
      <c r="A35" s="405" t="s">
        <v>46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</row>
    <row r="36" spans="1:21" s="75" customFormat="1" ht="23.25">
      <c r="A36" s="399" t="s">
        <v>47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</row>
    <row r="37" spans="1:21" s="75" customFormat="1" ht="23.25">
      <c r="A37" s="399" t="s">
        <v>48</v>
      </c>
      <c r="B37" s="41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</row>
    <row r="38" spans="1:21" s="75" customFormat="1" ht="23.25">
      <c r="A38" s="399" t="s">
        <v>49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</row>
    <row r="39" spans="1:21" s="75" customFormat="1" ht="23.25">
      <c r="A39" s="405" t="s">
        <v>50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</row>
    <row r="40" spans="1:21" ht="23.25">
      <c r="A40" s="414" t="s">
        <v>51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09"/>
      <c r="P40" s="409"/>
      <c r="Q40" s="409"/>
      <c r="R40" s="409"/>
      <c r="S40" s="409"/>
      <c r="T40" s="409"/>
      <c r="U40" s="409"/>
    </row>
    <row r="41" spans="1:21" s="75" customFormat="1" ht="23.25">
      <c r="A41" s="415" t="s">
        <v>52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</row>
    <row r="42" spans="1:21" s="75" customFormat="1" ht="23.25">
      <c r="A42" s="415" t="s">
        <v>53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</row>
    <row r="43" spans="1:21" s="75" customFormat="1" ht="23.25">
      <c r="A43" s="415" t="s">
        <v>54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</row>
    <row r="44" spans="1:21" s="75" customFormat="1" ht="23.25">
      <c r="A44" s="400" t="s">
        <v>509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1">
        <v>40000</v>
      </c>
      <c r="R44" s="400"/>
      <c r="S44" s="400"/>
      <c r="T44" s="400"/>
      <c r="U44" s="400"/>
    </row>
    <row r="45" spans="1:21" s="75" customFormat="1" ht="23.25">
      <c r="A45" s="400" t="s">
        <v>510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1">
        <v>7300</v>
      </c>
      <c r="R45" s="400">
        <v>652</v>
      </c>
      <c r="S45" s="400">
        <v>632</v>
      </c>
      <c r="T45" s="400">
        <f>SUM(R45:S45)</f>
        <v>1284</v>
      </c>
      <c r="U45" s="400"/>
    </row>
    <row r="46" spans="1:21" s="75" customFormat="1" ht="23.25">
      <c r="A46" s="400" t="s">
        <v>511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1">
        <v>12000</v>
      </c>
      <c r="R46" s="401">
        <v>1170</v>
      </c>
      <c r="S46" s="401">
        <v>1120</v>
      </c>
      <c r="T46" s="416">
        <f>SUM(R46:S46)</f>
        <v>2290</v>
      </c>
      <c r="U46" s="400"/>
    </row>
    <row r="47" spans="1:21" s="75" customFormat="1" ht="23.25">
      <c r="A47" s="415" t="s">
        <v>59</v>
      </c>
      <c r="B47" s="400">
        <v>43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10"/>
      <c r="R47" s="400"/>
      <c r="S47" s="400"/>
      <c r="T47" s="400"/>
      <c r="U47" s="400"/>
    </row>
    <row r="48" spans="1:21" ht="23.25">
      <c r="A48" s="409" t="s">
        <v>512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17">
        <v>26100</v>
      </c>
      <c r="R48" s="417"/>
      <c r="S48" s="417">
        <v>3000</v>
      </c>
      <c r="T48" s="417">
        <v>3000</v>
      </c>
      <c r="U48" s="409"/>
    </row>
    <row r="49" spans="1:21" ht="23.25">
      <c r="A49" s="409" t="s">
        <v>513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17">
        <v>30000</v>
      </c>
      <c r="R49" s="417"/>
      <c r="S49" s="417">
        <v>30000</v>
      </c>
      <c r="T49" s="417">
        <v>30000</v>
      </c>
      <c r="U49" s="409">
        <v>100</v>
      </c>
    </row>
    <row r="50" spans="1:21" ht="23.25">
      <c r="A50" s="409" t="s">
        <v>514</v>
      </c>
      <c r="B50" s="409"/>
      <c r="C50" s="409">
        <v>1127</v>
      </c>
      <c r="D50" s="409">
        <v>734</v>
      </c>
      <c r="E50" s="417">
        <v>3283</v>
      </c>
      <c r="F50" s="409">
        <v>3</v>
      </c>
      <c r="G50" s="409">
        <v>20</v>
      </c>
      <c r="H50" s="409">
        <v>68</v>
      </c>
      <c r="I50" s="409">
        <v>67</v>
      </c>
      <c r="J50" s="409">
        <v>269</v>
      </c>
      <c r="K50" s="409">
        <v>208</v>
      </c>
      <c r="L50" s="409">
        <v>41</v>
      </c>
      <c r="M50" s="409">
        <v>15</v>
      </c>
      <c r="N50" s="409">
        <v>381</v>
      </c>
      <c r="O50" s="409">
        <v>310</v>
      </c>
      <c r="P50" s="409"/>
      <c r="Q50" s="417"/>
      <c r="R50" s="417"/>
      <c r="S50" s="417"/>
      <c r="T50" s="417"/>
      <c r="U50" s="409"/>
    </row>
    <row r="51" spans="1:21" ht="23.25">
      <c r="A51" s="418" t="s">
        <v>64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1">
        <v>437740</v>
      </c>
      <c r="R51" s="409"/>
      <c r="S51" s="409"/>
      <c r="T51" s="409"/>
      <c r="U51" s="409"/>
    </row>
    <row r="52" spans="1:21" ht="23.25">
      <c r="A52" s="409" t="s">
        <v>515</v>
      </c>
      <c r="B52" s="409"/>
      <c r="C52" s="409"/>
      <c r="D52" s="409"/>
      <c r="E52" s="41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17"/>
      <c r="R52" s="417">
        <v>35260</v>
      </c>
      <c r="S52" s="417">
        <v>36120</v>
      </c>
      <c r="T52" s="417">
        <f>SUM(R52:S52)</f>
        <v>71380</v>
      </c>
      <c r="U52" s="409"/>
    </row>
    <row r="53" spans="1:21" ht="23.25">
      <c r="A53" s="409" t="s">
        <v>516</v>
      </c>
      <c r="B53" s="409"/>
      <c r="C53" s="409"/>
      <c r="D53" s="409"/>
      <c r="E53" s="420">
        <v>103200</v>
      </c>
      <c r="F53" s="421"/>
      <c r="G53" s="421">
        <v>84</v>
      </c>
      <c r="H53" s="421">
        <v>2126</v>
      </c>
      <c r="I53" s="421">
        <v>3648</v>
      </c>
      <c r="J53" s="422">
        <v>1153</v>
      </c>
      <c r="K53" s="421">
        <v>7011</v>
      </c>
      <c r="L53" s="421">
        <v>2126</v>
      </c>
      <c r="M53" s="422">
        <v>1153</v>
      </c>
      <c r="N53" s="420">
        <v>12869</v>
      </c>
      <c r="O53" s="420">
        <v>4432</v>
      </c>
      <c r="P53" s="417"/>
      <c r="Q53" s="409"/>
      <c r="R53" s="409"/>
      <c r="S53" s="409"/>
      <c r="T53" s="409"/>
      <c r="U53" s="409"/>
    </row>
    <row r="54" spans="1:21" ht="23.25">
      <c r="A54" s="423" t="s">
        <v>67</v>
      </c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09"/>
      <c r="P54" s="409"/>
      <c r="Q54" s="409"/>
      <c r="R54" s="409"/>
      <c r="S54" s="409"/>
      <c r="T54" s="409"/>
      <c r="U54" s="409"/>
    </row>
    <row r="55" spans="1:21" s="75" customFormat="1" ht="23.25">
      <c r="A55" s="415" t="s">
        <v>68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16"/>
      <c r="N55" s="416"/>
      <c r="O55" s="416"/>
      <c r="P55" s="400"/>
      <c r="Q55" s="410"/>
      <c r="R55" s="400"/>
      <c r="S55" s="400"/>
      <c r="T55" s="400"/>
      <c r="U55" s="400"/>
    </row>
    <row r="56" spans="1:21" s="75" customFormat="1" ht="23.25">
      <c r="A56" s="415" t="s">
        <v>69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3">
        <v>166270</v>
      </c>
      <c r="R56" s="400"/>
      <c r="S56" s="400"/>
      <c r="T56" s="400"/>
      <c r="U56" s="400"/>
    </row>
    <row r="57" spans="1:21" s="75" customFormat="1" ht="23.25">
      <c r="A57" s="415" t="s">
        <v>70</v>
      </c>
      <c r="B57" s="400">
        <v>732</v>
      </c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3">
        <v>170496</v>
      </c>
      <c r="R57" s="400"/>
      <c r="S57" s="400"/>
      <c r="T57" s="400"/>
      <c r="U57" s="400"/>
    </row>
    <row r="58" spans="1:21" ht="23.25">
      <c r="A58" s="408" t="s">
        <v>517</v>
      </c>
      <c r="B58" s="409">
        <v>40</v>
      </c>
      <c r="C58" s="409"/>
      <c r="D58" s="409"/>
      <c r="E58" s="417">
        <v>25000</v>
      </c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17">
        <v>25000</v>
      </c>
      <c r="R58" s="409"/>
      <c r="S58" s="417">
        <v>25000</v>
      </c>
      <c r="T58" s="417">
        <v>25000</v>
      </c>
      <c r="U58" s="409"/>
    </row>
    <row r="59" spans="1:21" ht="23.25">
      <c r="A59" s="408" t="s">
        <v>338</v>
      </c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</row>
    <row r="60" spans="1:21" s="75" customFormat="1" ht="23.25">
      <c r="A60" s="415" t="s">
        <v>73</v>
      </c>
      <c r="B60" s="400">
        <v>732</v>
      </c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3">
        <v>660566</v>
      </c>
      <c r="R60" s="400"/>
      <c r="S60" s="400"/>
      <c r="T60" s="400"/>
      <c r="U60" s="400"/>
    </row>
    <row r="61" spans="1:21" s="75" customFormat="1" ht="23.25">
      <c r="A61" s="400" t="s">
        <v>74</v>
      </c>
      <c r="B61" s="400">
        <v>32</v>
      </c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</row>
    <row r="62" spans="1:21" s="75" customFormat="1" ht="23.25">
      <c r="A62" s="400" t="s">
        <v>75</v>
      </c>
      <c r="B62" s="400">
        <v>345</v>
      </c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</row>
    <row r="63" spans="1:21" s="75" customFormat="1" ht="23.25">
      <c r="A63" s="400" t="s">
        <v>76</v>
      </c>
      <c r="B63" s="400">
        <v>355</v>
      </c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</row>
    <row r="64" spans="1:21" s="75" customFormat="1" ht="23.25">
      <c r="A64" s="415" t="s">
        <v>77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</row>
    <row r="65" spans="1:21" s="75" customFormat="1" ht="23.25">
      <c r="A65" s="400" t="s">
        <v>74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</row>
    <row r="66" spans="1:21" s="75" customFormat="1" ht="23.25">
      <c r="A66" s="400" t="s">
        <v>75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</row>
    <row r="67" spans="1:21" s="75" customFormat="1" ht="23.25">
      <c r="A67" s="400" t="s">
        <v>76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</row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17"/>
  <sheetViews>
    <sheetView zoomScalePageLayoutView="0" workbookViewId="0" topLeftCell="A1">
      <selection activeCell="A6" sqref="A6:A8"/>
    </sheetView>
  </sheetViews>
  <sheetFormatPr defaultColWidth="6.8515625" defaultRowHeight="15"/>
  <cols>
    <col min="1" max="1" width="42.8515625" style="57" customWidth="1"/>
    <col min="2" max="2" width="10.421875" style="104" customWidth="1"/>
    <col min="3" max="4" width="4.140625" style="105" customWidth="1"/>
    <col min="5" max="5" width="12.140625" style="105" customWidth="1"/>
    <col min="6" max="8" width="4.140625" style="105" customWidth="1"/>
    <col min="9" max="9" width="5.421875" style="105" customWidth="1"/>
    <col min="10" max="13" width="4.140625" style="105" customWidth="1"/>
    <col min="14" max="14" width="5.421875" style="105" bestFit="1" customWidth="1"/>
    <col min="15" max="15" width="5.140625" style="105" customWidth="1"/>
    <col min="16" max="16" width="10.421875" style="105" customWidth="1"/>
    <col min="17" max="21" width="10.421875" style="57" customWidth="1"/>
    <col min="22" max="16384" width="6.8515625" style="57" customWidth="1"/>
  </cols>
  <sheetData>
    <row r="2" spans="1:21" ht="23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ht="23.25">
      <c r="A3" s="325" t="s">
        <v>78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ht="23.25">
      <c r="A4" s="326" t="s">
        <v>79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7"/>
    </row>
    <row r="5" spans="2:16" ht="2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23" s="59" customFormat="1" ht="132.75" customHeight="1">
      <c r="A6" s="328" t="s">
        <v>3</v>
      </c>
      <c r="B6" s="330" t="s">
        <v>4</v>
      </c>
      <c r="C6" s="332" t="s">
        <v>5</v>
      </c>
      <c r="D6" s="333"/>
      <c r="E6" s="330" t="s">
        <v>6</v>
      </c>
      <c r="F6" s="332" t="s">
        <v>7</v>
      </c>
      <c r="G6" s="337"/>
      <c r="H6" s="337"/>
      <c r="I6" s="337"/>
      <c r="J6" s="337"/>
      <c r="K6" s="337"/>
      <c r="L6" s="337"/>
      <c r="M6" s="333"/>
      <c r="N6" s="332" t="s">
        <v>8</v>
      </c>
      <c r="O6" s="333"/>
      <c r="P6" s="330" t="s">
        <v>9</v>
      </c>
      <c r="Q6" s="330" t="s">
        <v>10</v>
      </c>
      <c r="R6" s="330" t="s">
        <v>11</v>
      </c>
      <c r="S6" s="330" t="s">
        <v>12</v>
      </c>
      <c r="T6" s="330" t="s">
        <v>13</v>
      </c>
      <c r="U6" s="330" t="s">
        <v>14</v>
      </c>
      <c r="V6" s="58"/>
      <c r="W6" s="58"/>
    </row>
    <row r="7" spans="1:23" s="59" customFormat="1" ht="28.5" customHeight="1">
      <c r="A7" s="329"/>
      <c r="B7" s="331"/>
      <c r="C7" s="334"/>
      <c r="D7" s="335"/>
      <c r="E7" s="336"/>
      <c r="F7" s="339" t="s">
        <v>15</v>
      </c>
      <c r="G7" s="339"/>
      <c r="H7" s="339" t="s">
        <v>16</v>
      </c>
      <c r="I7" s="339"/>
      <c r="J7" s="339" t="s">
        <v>17</v>
      </c>
      <c r="K7" s="339"/>
      <c r="L7" s="339" t="s">
        <v>18</v>
      </c>
      <c r="M7" s="339"/>
      <c r="N7" s="334"/>
      <c r="O7" s="335"/>
      <c r="P7" s="331"/>
      <c r="Q7" s="331"/>
      <c r="R7" s="331"/>
      <c r="S7" s="331"/>
      <c r="T7" s="331"/>
      <c r="U7" s="331"/>
      <c r="V7" s="58"/>
      <c r="W7" s="58"/>
    </row>
    <row r="8" spans="1:21" s="59" customFormat="1" ht="24" customHeight="1">
      <c r="A8" s="329"/>
      <c r="B8" s="331"/>
      <c r="C8" s="60" t="s">
        <v>19</v>
      </c>
      <c r="D8" s="60" t="s">
        <v>20</v>
      </c>
      <c r="E8" s="61" t="s">
        <v>21</v>
      </c>
      <c r="F8" s="60" t="s">
        <v>19</v>
      </c>
      <c r="G8" s="60" t="s">
        <v>20</v>
      </c>
      <c r="H8" s="60" t="s">
        <v>19</v>
      </c>
      <c r="I8" s="60" t="s">
        <v>20</v>
      </c>
      <c r="J8" s="60" t="s">
        <v>19</v>
      </c>
      <c r="K8" s="60" t="s">
        <v>20</v>
      </c>
      <c r="L8" s="60" t="s">
        <v>19</v>
      </c>
      <c r="M8" s="60" t="s">
        <v>20</v>
      </c>
      <c r="N8" s="60" t="s">
        <v>19</v>
      </c>
      <c r="O8" s="60" t="s">
        <v>20</v>
      </c>
      <c r="P8" s="331"/>
      <c r="Q8" s="331"/>
      <c r="R8" s="331"/>
      <c r="S8" s="331"/>
      <c r="T8" s="331"/>
      <c r="U8" s="331"/>
    </row>
    <row r="9" spans="1:21" s="64" customFormat="1" ht="24" customHeight="1">
      <c r="A9" s="62" t="s">
        <v>22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</row>
    <row r="10" spans="1:21" s="69" customFormat="1" ht="26.25" customHeight="1">
      <c r="A10" s="65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68"/>
      <c r="R10" s="68"/>
      <c r="S10" s="68"/>
      <c r="T10" s="68"/>
      <c r="U10" s="68"/>
    </row>
    <row r="11" spans="1:21" s="75" customFormat="1" ht="21">
      <c r="A11" s="70" t="s">
        <v>24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4"/>
      <c r="R11" s="74"/>
      <c r="S11" s="74"/>
      <c r="T11" s="74"/>
      <c r="U11" s="74"/>
    </row>
    <row r="12" spans="1:21" s="75" customFormat="1" ht="21">
      <c r="A12" s="70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4"/>
      <c r="R12" s="74"/>
      <c r="S12" s="74"/>
      <c r="T12" s="74"/>
      <c r="U12" s="74"/>
    </row>
    <row r="13" spans="1:21" s="75" customFormat="1" ht="21">
      <c r="A13" s="24" t="s">
        <v>80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74"/>
      <c r="R13" s="74"/>
      <c r="S13" s="74"/>
      <c r="T13" s="74"/>
      <c r="U13" s="74"/>
    </row>
    <row r="14" spans="1:21" s="75" customFormat="1" ht="21">
      <c r="A14" s="76" t="s">
        <v>81</v>
      </c>
      <c r="B14" s="71">
        <v>50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>
        <v>1</v>
      </c>
      <c r="Q14" s="74"/>
      <c r="R14" s="74"/>
      <c r="S14" s="74"/>
      <c r="T14" s="74"/>
      <c r="U14" s="74"/>
    </row>
    <row r="15" spans="1:21" s="75" customFormat="1" ht="21">
      <c r="A15" s="77" t="s">
        <v>82</v>
      </c>
      <c r="B15" s="71"/>
      <c r="C15" s="72"/>
      <c r="D15" s="72"/>
      <c r="E15" s="72"/>
      <c r="F15" s="78" t="s">
        <v>83</v>
      </c>
      <c r="G15" s="78" t="s">
        <v>83</v>
      </c>
      <c r="H15" s="72">
        <v>7</v>
      </c>
      <c r="I15" s="72">
        <v>2</v>
      </c>
      <c r="J15" s="72">
        <v>11</v>
      </c>
      <c r="K15" s="72">
        <v>5</v>
      </c>
      <c r="L15" s="72"/>
      <c r="M15" s="72"/>
      <c r="N15" s="72">
        <v>18</v>
      </c>
      <c r="O15" s="72">
        <v>7</v>
      </c>
      <c r="P15" s="73"/>
      <c r="Q15" s="74"/>
      <c r="R15" s="74"/>
      <c r="S15" s="74"/>
      <c r="T15" s="74"/>
      <c r="U15" s="74"/>
    </row>
    <row r="16" spans="1:21" s="75" customFormat="1" ht="21">
      <c r="A16" s="77" t="s">
        <v>84</v>
      </c>
      <c r="B16" s="71"/>
      <c r="C16" s="72"/>
      <c r="D16" s="72"/>
      <c r="E16" s="72"/>
      <c r="F16" s="78" t="s">
        <v>83</v>
      </c>
      <c r="G16" s="78" t="s">
        <v>83</v>
      </c>
      <c r="H16" s="72">
        <v>3</v>
      </c>
      <c r="I16" s="72">
        <v>7</v>
      </c>
      <c r="J16" s="72">
        <v>5</v>
      </c>
      <c r="K16" s="72">
        <v>8</v>
      </c>
      <c r="L16" s="72">
        <v>1</v>
      </c>
      <c r="M16" s="72">
        <v>1</v>
      </c>
      <c r="N16" s="72">
        <v>9</v>
      </c>
      <c r="O16" s="72">
        <v>16</v>
      </c>
      <c r="P16" s="73"/>
      <c r="Q16" s="74"/>
      <c r="R16" s="74"/>
      <c r="S16" s="74"/>
      <c r="T16" s="74"/>
      <c r="U16" s="74"/>
    </row>
    <row r="17" spans="1:21" s="75" customFormat="1" ht="21">
      <c r="A17" s="24" t="s">
        <v>85</v>
      </c>
      <c r="B17" s="71">
        <v>50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74"/>
      <c r="R17" s="74"/>
      <c r="S17" s="74"/>
      <c r="T17" s="74"/>
      <c r="U17" s="74"/>
    </row>
    <row r="18" spans="1:21" s="75" customFormat="1" ht="21">
      <c r="A18" s="77" t="s">
        <v>86</v>
      </c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74"/>
      <c r="R18" s="74"/>
      <c r="S18" s="74"/>
      <c r="T18" s="74"/>
      <c r="U18" s="74"/>
    </row>
    <row r="19" spans="1:21" s="75" customFormat="1" ht="21">
      <c r="A19" s="77" t="s">
        <v>87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74"/>
      <c r="R19" s="74"/>
      <c r="S19" s="74"/>
      <c r="T19" s="74"/>
      <c r="U19" s="74"/>
    </row>
    <row r="20" spans="1:21" s="75" customFormat="1" ht="21">
      <c r="A20" s="24" t="s">
        <v>88</v>
      </c>
      <c r="B20" s="71">
        <v>50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4"/>
      <c r="R20" s="74"/>
      <c r="S20" s="74"/>
      <c r="T20" s="74"/>
      <c r="U20" s="74"/>
    </row>
    <row r="21" spans="1:21" s="75" customFormat="1" ht="21">
      <c r="A21" s="77" t="s">
        <v>89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4"/>
      <c r="R21" s="74"/>
      <c r="S21" s="74"/>
      <c r="T21" s="74"/>
      <c r="U21" s="74"/>
    </row>
    <row r="22" spans="1:21" s="75" customFormat="1" ht="21">
      <c r="A22" s="77" t="s">
        <v>90</v>
      </c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4"/>
      <c r="R22" s="74"/>
      <c r="S22" s="74"/>
      <c r="T22" s="74"/>
      <c r="U22" s="74"/>
    </row>
    <row r="23" spans="1:21" s="75" customFormat="1" ht="21">
      <c r="A23" s="24" t="s">
        <v>91</v>
      </c>
      <c r="B23" s="71">
        <v>50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74"/>
      <c r="R23" s="74"/>
      <c r="S23" s="74"/>
      <c r="T23" s="74"/>
      <c r="U23" s="74"/>
    </row>
    <row r="24" spans="1:21" s="75" customFormat="1" ht="21">
      <c r="A24" s="77" t="s">
        <v>92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74"/>
      <c r="R24" s="74"/>
      <c r="S24" s="74"/>
      <c r="T24" s="74"/>
      <c r="U24" s="74"/>
    </row>
    <row r="25" spans="1:21" s="75" customFormat="1" ht="21">
      <c r="A25" s="77" t="s">
        <v>93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74"/>
      <c r="R25" s="74"/>
      <c r="S25" s="74"/>
      <c r="T25" s="74"/>
      <c r="U25" s="74"/>
    </row>
    <row r="26" spans="1:21" s="75" customFormat="1" ht="21">
      <c r="A26" s="24" t="s">
        <v>94</v>
      </c>
      <c r="B26" s="71">
        <v>50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74"/>
      <c r="R26" s="74"/>
      <c r="S26" s="74"/>
      <c r="T26" s="74"/>
      <c r="U26" s="74"/>
    </row>
    <row r="27" spans="1:21" s="75" customFormat="1" ht="21">
      <c r="A27" s="77" t="s">
        <v>95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74"/>
      <c r="R27" s="74"/>
      <c r="S27" s="74"/>
      <c r="T27" s="74"/>
      <c r="U27" s="74"/>
    </row>
    <row r="28" spans="1:21" s="75" customFormat="1" ht="21">
      <c r="A28" s="24" t="s">
        <v>96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4"/>
      <c r="R28" s="74"/>
      <c r="S28" s="74"/>
      <c r="T28" s="74"/>
      <c r="U28" s="74"/>
    </row>
    <row r="29" spans="1:21" s="75" customFormat="1" ht="21">
      <c r="A29" s="24" t="s">
        <v>97</v>
      </c>
      <c r="B29" s="71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74"/>
      <c r="R29" s="74"/>
      <c r="S29" s="74"/>
      <c r="T29" s="74"/>
      <c r="U29" s="74"/>
    </row>
    <row r="30" spans="1:21" s="75" customFormat="1" ht="21">
      <c r="A30" s="24" t="s">
        <v>98</v>
      </c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74"/>
      <c r="R30" s="74"/>
      <c r="S30" s="74"/>
      <c r="T30" s="74"/>
      <c r="U30" s="74"/>
    </row>
    <row r="31" spans="1:21" s="75" customFormat="1" ht="21">
      <c r="A31" s="24" t="s">
        <v>99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74"/>
      <c r="R31" s="74"/>
      <c r="S31" s="74"/>
      <c r="T31" s="74"/>
      <c r="U31" s="74"/>
    </row>
    <row r="32" spans="1:21" s="75" customFormat="1" ht="21">
      <c r="A32" s="24" t="s">
        <v>100</v>
      </c>
      <c r="B32" s="71">
        <v>50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74"/>
      <c r="R32" s="74"/>
      <c r="S32" s="74"/>
      <c r="T32" s="74"/>
      <c r="U32" s="74"/>
    </row>
    <row r="33" spans="1:21" s="75" customFormat="1" ht="21">
      <c r="A33" s="77" t="s">
        <v>101</v>
      </c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4"/>
      <c r="R33" s="74"/>
      <c r="S33" s="74"/>
      <c r="T33" s="74"/>
      <c r="U33" s="74"/>
    </row>
    <row r="34" spans="1:21" s="75" customFormat="1" ht="21">
      <c r="A34" s="77" t="s">
        <v>102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74"/>
      <c r="R34" s="74"/>
      <c r="S34" s="74"/>
      <c r="T34" s="74"/>
      <c r="U34" s="74"/>
    </row>
    <row r="35" spans="1:21" s="75" customFormat="1" ht="21">
      <c r="A35" s="24" t="s">
        <v>103</v>
      </c>
      <c r="B35" s="71">
        <v>50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4"/>
      <c r="R35" s="74"/>
      <c r="S35" s="74"/>
      <c r="T35" s="74"/>
      <c r="U35" s="74"/>
    </row>
    <row r="36" spans="1:21" s="75" customFormat="1" ht="21">
      <c r="A36" s="77" t="s">
        <v>101</v>
      </c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4"/>
      <c r="R36" s="74"/>
      <c r="S36" s="74"/>
      <c r="T36" s="74"/>
      <c r="U36" s="74"/>
    </row>
    <row r="37" spans="1:21" s="75" customFormat="1" ht="21">
      <c r="A37" s="77" t="s">
        <v>104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74"/>
      <c r="R37" s="74"/>
      <c r="S37" s="74"/>
      <c r="T37" s="74"/>
      <c r="U37" s="74"/>
    </row>
    <row r="38" spans="1:21" s="75" customFormat="1" ht="21">
      <c r="A38" s="24" t="s">
        <v>105</v>
      </c>
      <c r="B38" s="71">
        <v>50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74"/>
      <c r="R38" s="74"/>
      <c r="S38" s="74"/>
      <c r="T38" s="74"/>
      <c r="U38" s="74"/>
    </row>
    <row r="39" spans="1:21" s="75" customFormat="1" ht="21">
      <c r="A39" s="77" t="s">
        <v>106</v>
      </c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74"/>
      <c r="R39" s="74"/>
      <c r="S39" s="74"/>
      <c r="T39" s="74"/>
      <c r="U39" s="74"/>
    </row>
    <row r="40" spans="1:21" s="75" customFormat="1" ht="21">
      <c r="A40" s="77" t="s">
        <v>107</v>
      </c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74"/>
      <c r="R40" s="74"/>
      <c r="S40" s="74"/>
      <c r="T40" s="74"/>
      <c r="U40" s="74"/>
    </row>
    <row r="41" spans="1:21" s="75" customFormat="1" ht="21">
      <c r="A41" s="24" t="s">
        <v>108</v>
      </c>
      <c r="B41" s="71">
        <v>50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>
        <v>0.5</v>
      </c>
      <c r="Q41" s="74"/>
      <c r="R41" s="74"/>
      <c r="S41" s="74"/>
      <c r="T41" s="74"/>
      <c r="U41" s="74"/>
    </row>
    <row r="42" spans="1:21" s="75" customFormat="1" ht="21">
      <c r="A42" s="77" t="s">
        <v>92</v>
      </c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4"/>
      <c r="R42" s="74"/>
      <c r="S42" s="74"/>
      <c r="T42" s="74"/>
      <c r="U42" s="74"/>
    </row>
    <row r="43" spans="1:21" s="75" customFormat="1" ht="21">
      <c r="A43" s="77" t="s">
        <v>109</v>
      </c>
      <c r="B43" s="71"/>
      <c r="C43" s="72"/>
      <c r="D43" s="72"/>
      <c r="E43" s="72"/>
      <c r="F43" s="78" t="s">
        <v>83</v>
      </c>
      <c r="G43" s="78" t="s">
        <v>83</v>
      </c>
      <c r="H43" s="72">
        <v>2</v>
      </c>
      <c r="I43" s="72">
        <v>20</v>
      </c>
      <c r="J43" s="78" t="s">
        <v>83</v>
      </c>
      <c r="K43" s="72">
        <v>3</v>
      </c>
      <c r="L43" s="78" t="s">
        <v>83</v>
      </c>
      <c r="M43" s="78" t="s">
        <v>83</v>
      </c>
      <c r="N43" s="72">
        <v>2</v>
      </c>
      <c r="O43" s="72">
        <v>23</v>
      </c>
      <c r="P43" s="73"/>
      <c r="Q43" s="74"/>
      <c r="R43" s="74"/>
      <c r="S43" s="74"/>
      <c r="T43" s="74"/>
      <c r="U43" s="74"/>
    </row>
    <row r="44" spans="1:21" s="75" customFormat="1" ht="21">
      <c r="A44" s="24" t="s">
        <v>110</v>
      </c>
      <c r="B44" s="71">
        <v>50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4"/>
      <c r="R44" s="74"/>
      <c r="S44" s="74"/>
      <c r="T44" s="74"/>
      <c r="U44" s="74"/>
    </row>
    <row r="45" spans="1:21" s="75" customFormat="1" ht="21">
      <c r="A45" s="77" t="s">
        <v>111</v>
      </c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4"/>
      <c r="R45" s="74"/>
      <c r="S45" s="74"/>
      <c r="T45" s="74"/>
      <c r="U45" s="74"/>
    </row>
    <row r="46" spans="1:21" s="75" customFormat="1" ht="21">
      <c r="A46" s="77" t="s">
        <v>87</v>
      </c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4"/>
      <c r="R46" s="74"/>
      <c r="S46" s="74"/>
      <c r="T46" s="74"/>
      <c r="U46" s="74"/>
    </row>
    <row r="47" spans="1:21" s="75" customFormat="1" ht="21">
      <c r="A47" s="24" t="s">
        <v>112</v>
      </c>
      <c r="B47" s="71">
        <v>50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>
        <v>0.25</v>
      </c>
      <c r="Q47" s="74"/>
      <c r="R47" s="74"/>
      <c r="S47" s="74"/>
      <c r="T47" s="74"/>
      <c r="U47" s="74"/>
    </row>
    <row r="48" spans="1:21" s="75" customFormat="1" ht="21">
      <c r="A48" s="77" t="s">
        <v>113</v>
      </c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4"/>
      <c r="R48" s="74"/>
      <c r="S48" s="74"/>
      <c r="T48" s="74"/>
      <c r="U48" s="74"/>
    </row>
    <row r="49" spans="1:21" s="75" customFormat="1" ht="21">
      <c r="A49" s="79" t="s">
        <v>102</v>
      </c>
      <c r="B49" s="71"/>
      <c r="C49" s="72"/>
      <c r="D49" s="72"/>
      <c r="E49" s="72"/>
      <c r="F49" s="78" t="s">
        <v>83</v>
      </c>
      <c r="G49" s="72">
        <v>1</v>
      </c>
      <c r="H49" s="72">
        <v>10</v>
      </c>
      <c r="I49" s="72">
        <v>8</v>
      </c>
      <c r="J49" s="72">
        <v>4</v>
      </c>
      <c r="K49" s="72">
        <v>2</v>
      </c>
      <c r="L49" s="78" t="s">
        <v>83</v>
      </c>
      <c r="M49" s="78" t="s">
        <v>83</v>
      </c>
      <c r="N49" s="72">
        <v>14</v>
      </c>
      <c r="O49" s="72">
        <v>11</v>
      </c>
      <c r="P49" s="73"/>
      <c r="Q49" s="74"/>
      <c r="R49" s="74"/>
      <c r="S49" s="74"/>
      <c r="T49" s="74"/>
      <c r="U49" s="74"/>
    </row>
    <row r="50" spans="1:21" s="75" customFormat="1" ht="21">
      <c r="A50" s="80" t="s">
        <v>114</v>
      </c>
      <c r="B50" s="71">
        <v>50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74"/>
      <c r="R50" s="74"/>
      <c r="S50" s="74"/>
      <c r="T50" s="74"/>
      <c r="U50" s="74"/>
    </row>
    <row r="51" spans="1:21" s="75" customFormat="1" ht="21">
      <c r="A51" s="79" t="s">
        <v>113</v>
      </c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4"/>
      <c r="R51" s="74"/>
      <c r="S51" s="74"/>
      <c r="T51" s="74"/>
      <c r="U51" s="74"/>
    </row>
    <row r="52" spans="1:21" s="75" customFormat="1" ht="21">
      <c r="A52" s="79" t="s">
        <v>104</v>
      </c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4"/>
      <c r="R52" s="74"/>
      <c r="S52" s="74"/>
      <c r="T52" s="74"/>
      <c r="U52" s="74"/>
    </row>
    <row r="53" spans="1:21" s="75" customFormat="1" ht="21">
      <c r="A53" s="80" t="s">
        <v>115</v>
      </c>
      <c r="B53" s="71">
        <v>50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4"/>
      <c r="R53" s="74"/>
      <c r="S53" s="74"/>
      <c r="T53" s="74"/>
      <c r="U53" s="74"/>
    </row>
    <row r="54" spans="1:21" s="75" customFormat="1" ht="21">
      <c r="A54" s="79" t="s">
        <v>86</v>
      </c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4"/>
      <c r="R54" s="74"/>
      <c r="S54" s="74"/>
      <c r="T54" s="74"/>
      <c r="U54" s="74"/>
    </row>
    <row r="55" spans="1:21" s="75" customFormat="1" ht="21">
      <c r="A55" s="79" t="s">
        <v>116</v>
      </c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74"/>
      <c r="R55" s="74"/>
      <c r="S55" s="74"/>
      <c r="T55" s="74"/>
      <c r="U55" s="74"/>
    </row>
    <row r="56" spans="1:21" s="75" customFormat="1" ht="21">
      <c r="A56" s="79"/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Q56" s="74"/>
      <c r="R56" s="74"/>
      <c r="S56" s="74"/>
      <c r="T56" s="74"/>
      <c r="U56" s="74"/>
    </row>
    <row r="57" spans="1:21" s="75" customFormat="1" ht="21">
      <c r="A57" s="70" t="s">
        <v>32</v>
      </c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74"/>
      <c r="R57" s="74"/>
      <c r="S57" s="74"/>
      <c r="T57" s="74"/>
      <c r="U57" s="74"/>
    </row>
    <row r="58" spans="1:21" s="75" customFormat="1" ht="21">
      <c r="A58" s="76" t="s">
        <v>81</v>
      </c>
      <c r="B58" s="71">
        <v>40</v>
      </c>
      <c r="C58" s="72">
        <v>19</v>
      </c>
      <c r="D58" s="72">
        <v>21</v>
      </c>
      <c r="E58" s="72">
        <v>40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>
        <v>1</v>
      </c>
      <c r="Q58" s="74"/>
      <c r="R58" s="74"/>
      <c r="S58" s="74"/>
      <c r="T58" s="74"/>
      <c r="U58" s="74"/>
    </row>
    <row r="59" spans="1:21" s="75" customFormat="1" ht="21">
      <c r="A59" s="77" t="s">
        <v>117</v>
      </c>
      <c r="B59" s="71"/>
      <c r="C59" s="72"/>
      <c r="D59" s="72"/>
      <c r="E59" s="72"/>
      <c r="F59" s="72"/>
      <c r="G59" s="72"/>
      <c r="H59" s="72"/>
      <c r="I59" s="72"/>
      <c r="J59" s="78"/>
      <c r="K59" s="78"/>
      <c r="L59" s="78"/>
      <c r="M59" s="78"/>
      <c r="N59" s="72"/>
      <c r="O59" s="72"/>
      <c r="P59" s="73"/>
      <c r="Q59" s="74"/>
      <c r="R59" s="74"/>
      <c r="S59" s="74"/>
      <c r="T59" s="74"/>
      <c r="U59" s="74"/>
    </row>
    <row r="60" spans="1:21" s="75" customFormat="1" ht="21">
      <c r="A60" s="77" t="s">
        <v>118</v>
      </c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  <c r="Q60" s="74"/>
      <c r="R60" s="74"/>
      <c r="S60" s="74"/>
      <c r="T60" s="74"/>
      <c r="U60" s="74"/>
    </row>
    <row r="61" spans="1:21" s="75" customFormat="1" ht="21">
      <c r="A61" s="24" t="s">
        <v>85</v>
      </c>
      <c r="B61" s="71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  <c r="Q61" s="74"/>
      <c r="R61" s="74"/>
      <c r="S61" s="74"/>
      <c r="T61" s="74"/>
      <c r="U61" s="74"/>
    </row>
    <row r="62" spans="1:21" s="75" customFormat="1" ht="21">
      <c r="A62" s="77" t="s">
        <v>119</v>
      </c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3"/>
      <c r="Q62" s="74"/>
      <c r="R62" s="74"/>
      <c r="S62" s="74"/>
      <c r="T62" s="74"/>
      <c r="U62" s="74"/>
    </row>
    <row r="63" spans="1:21" s="75" customFormat="1" ht="21">
      <c r="A63" s="77" t="s">
        <v>118</v>
      </c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  <c r="Q63" s="74"/>
      <c r="R63" s="74"/>
      <c r="S63" s="74"/>
      <c r="T63" s="74"/>
      <c r="U63" s="74"/>
    </row>
    <row r="64" spans="1:21" s="75" customFormat="1" ht="21">
      <c r="A64" s="24" t="s">
        <v>88</v>
      </c>
      <c r="B64" s="71">
        <v>40</v>
      </c>
      <c r="C64" s="72">
        <v>12</v>
      </c>
      <c r="D64" s="72">
        <v>23</v>
      </c>
      <c r="E64" s="72">
        <v>35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>
        <v>0.875</v>
      </c>
      <c r="Q64" s="74"/>
      <c r="R64" s="74"/>
      <c r="S64" s="74"/>
      <c r="T64" s="74"/>
      <c r="U64" s="74"/>
    </row>
    <row r="65" spans="1:21" s="75" customFormat="1" ht="21">
      <c r="A65" s="77" t="s">
        <v>120</v>
      </c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  <c r="Q65" s="74"/>
      <c r="R65" s="74"/>
      <c r="S65" s="74"/>
      <c r="T65" s="74"/>
      <c r="U65" s="74"/>
    </row>
    <row r="66" spans="1:21" s="75" customFormat="1" ht="21">
      <c r="A66" s="77" t="s">
        <v>121</v>
      </c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3"/>
      <c r="Q66" s="74"/>
      <c r="R66" s="74"/>
      <c r="S66" s="74"/>
      <c r="T66" s="74"/>
      <c r="U66" s="74"/>
    </row>
    <row r="67" spans="1:21" s="75" customFormat="1" ht="21">
      <c r="A67" s="77" t="s">
        <v>122</v>
      </c>
      <c r="B67" s="71"/>
      <c r="C67" s="72"/>
      <c r="D67" s="72"/>
      <c r="E67" s="72"/>
      <c r="F67" s="72"/>
      <c r="G67" s="78"/>
      <c r="H67" s="72"/>
      <c r="I67" s="72"/>
      <c r="J67" s="78"/>
      <c r="K67" s="72"/>
      <c r="L67" s="78"/>
      <c r="M67" s="78"/>
      <c r="N67" s="72"/>
      <c r="O67" s="72"/>
      <c r="P67" s="73"/>
      <c r="Q67" s="74"/>
      <c r="R67" s="74"/>
      <c r="S67" s="74"/>
      <c r="T67" s="74"/>
      <c r="U67" s="74"/>
    </row>
    <row r="68" spans="1:21" s="75" customFormat="1" ht="21">
      <c r="A68" s="24" t="s">
        <v>91</v>
      </c>
      <c r="B68" s="71">
        <v>40</v>
      </c>
      <c r="C68" s="72">
        <v>10</v>
      </c>
      <c r="D68" s="72">
        <v>10</v>
      </c>
      <c r="E68" s="72">
        <v>20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>
        <v>0.5</v>
      </c>
      <c r="Q68" s="74"/>
      <c r="R68" s="74"/>
      <c r="S68" s="74"/>
      <c r="T68" s="74"/>
      <c r="U68" s="74"/>
    </row>
    <row r="69" spans="1:21" s="75" customFormat="1" ht="21">
      <c r="A69" s="77" t="s">
        <v>123</v>
      </c>
      <c r="B69" s="71"/>
      <c r="C69" s="72"/>
      <c r="D69" s="72"/>
      <c r="E69" s="72"/>
      <c r="F69" s="78"/>
      <c r="G69" s="78"/>
      <c r="H69" s="72"/>
      <c r="I69" s="72"/>
      <c r="J69" s="78"/>
      <c r="K69" s="78"/>
      <c r="L69" s="78"/>
      <c r="M69" s="78"/>
      <c r="N69" s="72"/>
      <c r="O69" s="72"/>
      <c r="P69" s="73"/>
      <c r="Q69" s="74"/>
      <c r="R69" s="74"/>
      <c r="S69" s="74"/>
      <c r="T69" s="74"/>
      <c r="U69" s="74"/>
    </row>
    <row r="70" spans="1:21" s="75" customFormat="1" ht="21">
      <c r="A70" s="77" t="s">
        <v>118</v>
      </c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74"/>
      <c r="R70" s="74"/>
      <c r="S70" s="74"/>
      <c r="T70" s="74"/>
      <c r="U70" s="74"/>
    </row>
    <row r="71" spans="1:21" s="75" customFormat="1" ht="21">
      <c r="A71" s="24" t="s">
        <v>94</v>
      </c>
      <c r="B71" s="71">
        <v>40</v>
      </c>
      <c r="C71" s="72">
        <v>7</v>
      </c>
      <c r="D71" s="72">
        <v>16</v>
      </c>
      <c r="E71" s="72">
        <v>23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>
        <v>0.575</v>
      </c>
      <c r="Q71" s="74"/>
      <c r="R71" s="74"/>
      <c r="S71" s="74"/>
      <c r="T71" s="74"/>
      <c r="U71" s="74"/>
    </row>
    <row r="72" spans="1:21" s="75" customFormat="1" ht="21">
      <c r="A72" s="77" t="s">
        <v>124</v>
      </c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74"/>
      <c r="R72" s="74"/>
      <c r="S72" s="74"/>
      <c r="T72" s="74"/>
      <c r="U72" s="74"/>
    </row>
    <row r="73" spans="1:21" s="75" customFormat="1" ht="21">
      <c r="A73" s="24" t="s">
        <v>125</v>
      </c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74"/>
      <c r="R73" s="74"/>
      <c r="S73" s="74"/>
      <c r="T73" s="74"/>
      <c r="U73" s="74"/>
    </row>
    <row r="74" spans="1:21" s="75" customFormat="1" ht="21">
      <c r="A74" s="77" t="s">
        <v>122</v>
      </c>
      <c r="B74" s="71"/>
      <c r="C74" s="74"/>
      <c r="D74" s="74"/>
      <c r="E74" s="74"/>
      <c r="F74" s="72"/>
      <c r="G74" s="72"/>
      <c r="H74" s="72"/>
      <c r="I74" s="72"/>
      <c r="J74" s="78"/>
      <c r="K74" s="72"/>
      <c r="L74" s="78"/>
      <c r="M74" s="78"/>
      <c r="N74" s="72"/>
      <c r="O74" s="72"/>
      <c r="P74" s="73"/>
      <c r="Q74" s="74"/>
      <c r="R74" s="74"/>
      <c r="S74" s="74"/>
      <c r="T74" s="74"/>
      <c r="U74" s="74"/>
    </row>
    <row r="75" spans="1:21" s="75" customFormat="1" ht="21">
      <c r="A75" s="24" t="s">
        <v>97</v>
      </c>
      <c r="B75" s="71">
        <v>40</v>
      </c>
      <c r="C75" s="72">
        <v>11</v>
      </c>
      <c r="D75" s="72">
        <v>6</v>
      </c>
      <c r="E75" s="72">
        <v>17</v>
      </c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>
        <v>0.5</v>
      </c>
      <c r="Q75" s="74"/>
      <c r="R75" s="74"/>
      <c r="S75" s="74"/>
      <c r="T75" s="74"/>
      <c r="U75" s="74"/>
    </row>
    <row r="76" spans="1:21" s="75" customFormat="1" ht="21">
      <c r="A76" s="24" t="s">
        <v>126</v>
      </c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74"/>
      <c r="R76" s="74"/>
      <c r="S76" s="74"/>
      <c r="T76" s="74"/>
      <c r="U76" s="74"/>
    </row>
    <row r="77" spans="1:21" s="75" customFormat="1" ht="21">
      <c r="A77" s="24" t="s">
        <v>127</v>
      </c>
      <c r="B77" s="71"/>
      <c r="C77" s="72"/>
      <c r="D77" s="72"/>
      <c r="E77" s="72"/>
      <c r="F77" s="78"/>
      <c r="G77" s="78"/>
      <c r="H77" s="72"/>
      <c r="I77" s="72"/>
      <c r="J77" s="78"/>
      <c r="K77" s="78"/>
      <c r="L77" s="78"/>
      <c r="M77" s="78"/>
      <c r="N77" s="72"/>
      <c r="O77" s="72"/>
      <c r="P77" s="73"/>
      <c r="Q77" s="74"/>
      <c r="R77" s="74"/>
      <c r="S77" s="74"/>
      <c r="T77" s="74"/>
      <c r="U77" s="74"/>
    </row>
    <row r="78" spans="1:21" s="75" customFormat="1" ht="21">
      <c r="A78" s="24" t="s">
        <v>128</v>
      </c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74"/>
      <c r="R78" s="74"/>
      <c r="S78" s="74"/>
      <c r="T78" s="74"/>
      <c r="U78" s="74"/>
    </row>
    <row r="79" spans="1:21" s="75" customFormat="1" ht="21">
      <c r="A79" s="24" t="s">
        <v>100</v>
      </c>
      <c r="B79" s="71">
        <v>40</v>
      </c>
      <c r="C79" s="72">
        <v>85</v>
      </c>
      <c r="D79" s="72">
        <v>115</v>
      </c>
      <c r="E79" s="72">
        <v>200</v>
      </c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Q79" s="74"/>
      <c r="R79" s="74"/>
      <c r="S79" s="74"/>
      <c r="T79" s="74"/>
      <c r="U79" s="74"/>
    </row>
    <row r="80" spans="1:21" s="75" customFormat="1" ht="21">
      <c r="A80" s="77" t="s">
        <v>129</v>
      </c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  <c r="Q80" s="74"/>
      <c r="R80" s="74"/>
      <c r="S80" s="74"/>
      <c r="T80" s="74"/>
      <c r="U80" s="74"/>
    </row>
    <row r="81" spans="1:21" s="75" customFormat="1" ht="21">
      <c r="A81" s="77" t="s">
        <v>118</v>
      </c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74"/>
      <c r="R81" s="74"/>
      <c r="S81" s="74"/>
      <c r="T81" s="74"/>
      <c r="U81" s="74"/>
    </row>
    <row r="82" spans="1:21" s="75" customFormat="1" ht="21">
      <c r="A82" s="77" t="s">
        <v>130</v>
      </c>
      <c r="B82" s="71"/>
      <c r="C82" s="72"/>
      <c r="D82" s="72"/>
      <c r="E82" s="72"/>
      <c r="F82" s="72"/>
      <c r="G82" s="72"/>
      <c r="H82" s="72"/>
      <c r="I82" s="72"/>
      <c r="J82" s="78"/>
      <c r="K82" s="78"/>
      <c r="L82" s="78"/>
      <c r="M82" s="78"/>
      <c r="N82" s="72"/>
      <c r="O82" s="72"/>
      <c r="P82" s="73"/>
      <c r="Q82" s="74"/>
      <c r="R82" s="74"/>
      <c r="S82" s="74"/>
      <c r="T82" s="74"/>
      <c r="U82" s="74"/>
    </row>
    <row r="83" spans="1:21" s="75" customFormat="1" ht="21">
      <c r="A83" s="77" t="s">
        <v>131</v>
      </c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74"/>
      <c r="R83" s="74"/>
      <c r="S83" s="74"/>
      <c r="T83" s="74"/>
      <c r="U83" s="74"/>
    </row>
    <row r="84" spans="1:21" s="75" customFormat="1" ht="21">
      <c r="A84" s="24" t="s">
        <v>103</v>
      </c>
      <c r="B84" s="71">
        <v>40</v>
      </c>
      <c r="C84" s="72">
        <v>380</v>
      </c>
      <c r="D84" s="72">
        <v>348</v>
      </c>
      <c r="E84" s="72">
        <v>728</v>
      </c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 t="s">
        <v>132</v>
      </c>
      <c r="Q84" s="74"/>
      <c r="R84" s="74"/>
      <c r="S84" s="74"/>
      <c r="T84" s="74"/>
      <c r="U84" s="74"/>
    </row>
    <row r="85" spans="1:21" s="75" customFormat="1" ht="21">
      <c r="A85" s="77" t="s">
        <v>133</v>
      </c>
      <c r="B85" s="71"/>
      <c r="C85" s="72"/>
      <c r="D85" s="78"/>
      <c r="E85" s="72"/>
      <c r="F85" s="78"/>
      <c r="G85" s="78"/>
      <c r="H85" s="72"/>
      <c r="I85" s="78"/>
      <c r="J85" s="78"/>
      <c r="K85" s="78"/>
      <c r="L85" s="78"/>
      <c r="M85" s="78"/>
      <c r="N85" s="72"/>
      <c r="O85" s="78"/>
      <c r="P85" s="73"/>
      <c r="Q85" s="74"/>
      <c r="R85" s="74"/>
      <c r="S85" s="74"/>
      <c r="T85" s="74"/>
      <c r="U85" s="74"/>
    </row>
    <row r="86" spans="1:21" s="75" customFormat="1" ht="21">
      <c r="A86" s="77" t="s">
        <v>134</v>
      </c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74"/>
      <c r="R86" s="74"/>
      <c r="S86" s="74"/>
      <c r="T86" s="74"/>
      <c r="U86" s="74"/>
    </row>
    <row r="87" spans="1:21" s="75" customFormat="1" ht="21">
      <c r="A87" s="77" t="s">
        <v>135</v>
      </c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74"/>
      <c r="R87" s="74"/>
      <c r="S87" s="74"/>
      <c r="T87" s="74"/>
      <c r="U87" s="74"/>
    </row>
    <row r="88" spans="1:21" s="75" customFormat="1" ht="21">
      <c r="A88" s="77" t="s">
        <v>136</v>
      </c>
      <c r="B88" s="71"/>
      <c r="C88" s="72"/>
      <c r="D88" s="72"/>
      <c r="E88" s="72"/>
      <c r="F88" s="78" t="s">
        <v>83</v>
      </c>
      <c r="G88" s="78" t="s">
        <v>83</v>
      </c>
      <c r="H88" s="72">
        <v>6</v>
      </c>
      <c r="I88" s="72">
        <v>4</v>
      </c>
      <c r="J88" s="78" t="s">
        <v>83</v>
      </c>
      <c r="K88" s="78" t="s">
        <v>83</v>
      </c>
      <c r="L88" s="78" t="s">
        <v>83</v>
      </c>
      <c r="M88" s="78" t="s">
        <v>83</v>
      </c>
      <c r="N88" s="72">
        <v>6</v>
      </c>
      <c r="O88" s="72">
        <v>4</v>
      </c>
      <c r="P88" s="73"/>
      <c r="Q88" s="74"/>
      <c r="R88" s="74"/>
      <c r="S88" s="74"/>
      <c r="T88" s="74"/>
      <c r="U88" s="74"/>
    </row>
    <row r="89" spans="1:21" s="75" customFormat="1" ht="21">
      <c r="A89" s="77" t="s">
        <v>137</v>
      </c>
      <c r="B89" s="71"/>
      <c r="C89" s="72"/>
      <c r="D89" s="72"/>
      <c r="E89" s="72"/>
      <c r="F89" s="72"/>
      <c r="G89" s="72"/>
      <c r="H89" s="78"/>
      <c r="I89" s="78"/>
      <c r="J89" s="78"/>
      <c r="K89" s="78"/>
      <c r="L89" s="78"/>
      <c r="M89" s="78"/>
      <c r="N89" s="72"/>
      <c r="O89" s="72"/>
      <c r="P89" s="73"/>
      <c r="Q89" s="74"/>
      <c r="R89" s="74"/>
      <c r="S89" s="74"/>
      <c r="T89" s="74"/>
      <c r="U89" s="74"/>
    </row>
    <row r="90" spans="1:21" s="75" customFormat="1" ht="21">
      <c r="A90" s="24" t="s">
        <v>105</v>
      </c>
      <c r="B90" s="71">
        <v>40</v>
      </c>
      <c r="C90" s="72">
        <v>91</v>
      </c>
      <c r="D90" s="72">
        <v>61</v>
      </c>
      <c r="E90" s="72">
        <v>152</v>
      </c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74"/>
      <c r="R90" s="74"/>
      <c r="S90" s="74"/>
      <c r="T90" s="74"/>
      <c r="U90" s="74"/>
    </row>
    <row r="91" spans="1:21" s="75" customFormat="1" ht="21">
      <c r="A91" s="77" t="s">
        <v>138</v>
      </c>
      <c r="B91" s="71"/>
      <c r="C91" s="72"/>
      <c r="D91" s="72"/>
      <c r="E91" s="72"/>
      <c r="F91" s="72"/>
      <c r="G91" s="72"/>
      <c r="H91" s="72"/>
      <c r="I91" s="72"/>
      <c r="J91" s="78"/>
      <c r="K91" s="78"/>
      <c r="L91" s="78"/>
      <c r="M91" s="78"/>
      <c r="N91" s="72"/>
      <c r="O91" s="72"/>
      <c r="P91" s="73"/>
      <c r="Q91" s="74"/>
      <c r="R91" s="74"/>
      <c r="S91" s="74"/>
      <c r="T91" s="74"/>
      <c r="U91" s="74"/>
    </row>
    <row r="92" spans="1:21" s="75" customFormat="1" ht="21">
      <c r="A92" s="77" t="s">
        <v>118</v>
      </c>
      <c r="B92" s="71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  <c r="Q92" s="74"/>
      <c r="R92" s="74"/>
      <c r="S92" s="74"/>
      <c r="T92" s="74"/>
      <c r="U92" s="74"/>
    </row>
    <row r="93" spans="1:21" s="75" customFormat="1" ht="21">
      <c r="A93" s="24" t="s">
        <v>108</v>
      </c>
      <c r="B93" s="71">
        <v>40</v>
      </c>
      <c r="C93" s="72">
        <v>25</v>
      </c>
      <c r="D93" s="72">
        <v>75</v>
      </c>
      <c r="E93" s="72">
        <v>100</v>
      </c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3" t="s">
        <v>132</v>
      </c>
      <c r="Q93" s="74"/>
      <c r="R93" s="74"/>
      <c r="S93" s="74"/>
      <c r="T93" s="74"/>
      <c r="U93" s="74"/>
    </row>
    <row r="94" spans="1:21" s="75" customFormat="1" ht="21">
      <c r="A94" s="77" t="s">
        <v>139</v>
      </c>
      <c r="B94" s="71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74"/>
      <c r="R94" s="74"/>
      <c r="S94" s="74"/>
      <c r="T94" s="74"/>
      <c r="U94" s="74"/>
    </row>
    <row r="95" spans="1:21" s="75" customFormat="1" ht="21">
      <c r="A95" s="77" t="s">
        <v>140</v>
      </c>
      <c r="B95" s="71"/>
      <c r="C95" s="72"/>
      <c r="D95" s="72"/>
      <c r="E95" s="72"/>
      <c r="F95" s="78"/>
      <c r="G95" s="78"/>
      <c r="H95" s="72"/>
      <c r="I95" s="72"/>
      <c r="J95" s="78"/>
      <c r="K95" s="78"/>
      <c r="L95" s="78"/>
      <c r="M95" s="78"/>
      <c r="N95" s="72"/>
      <c r="O95" s="72"/>
      <c r="P95" s="73"/>
      <c r="Q95" s="74"/>
      <c r="R95" s="74"/>
      <c r="S95" s="74"/>
      <c r="T95" s="74"/>
      <c r="U95" s="74"/>
    </row>
    <row r="96" spans="1:21" s="75" customFormat="1" ht="21">
      <c r="A96" s="77" t="s">
        <v>130</v>
      </c>
      <c r="B96" s="71"/>
      <c r="C96" s="72"/>
      <c r="D96" s="72"/>
      <c r="E96" s="72"/>
      <c r="F96" s="72"/>
      <c r="G96" s="72"/>
      <c r="H96" s="72"/>
      <c r="I96" s="72"/>
      <c r="J96" s="78"/>
      <c r="K96" s="78"/>
      <c r="L96" s="78"/>
      <c r="M96" s="78"/>
      <c r="N96" s="72"/>
      <c r="O96" s="72"/>
      <c r="P96" s="73"/>
      <c r="Q96" s="74"/>
      <c r="R96" s="74"/>
      <c r="S96" s="74"/>
      <c r="T96" s="74"/>
      <c r="U96" s="74"/>
    </row>
    <row r="97" spans="1:21" s="75" customFormat="1" ht="21">
      <c r="A97" s="77" t="s">
        <v>141</v>
      </c>
      <c r="B97" s="71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3"/>
      <c r="Q97" s="74"/>
      <c r="R97" s="74"/>
      <c r="S97" s="74"/>
      <c r="T97" s="74"/>
      <c r="U97" s="74"/>
    </row>
    <row r="98" spans="1:21" s="75" customFormat="1" ht="21">
      <c r="A98" s="24" t="s">
        <v>110</v>
      </c>
      <c r="B98" s="71">
        <v>40</v>
      </c>
      <c r="C98" s="72">
        <v>1</v>
      </c>
      <c r="D98" s="72">
        <v>9</v>
      </c>
      <c r="E98" s="72">
        <v>10</v>
      </c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3">
        <v>0.25</v>
      </c>
      <c r="Q98" s="74"/>
      <c r="R98" s="74"/>
      <c r="S98" s="74"/>
      <c r="T98" s="74"/>
      <c r="U98" s="74"/>
    </row>
    <row r="99" spans="1:21" s="75" customFormat="1" ht="21">
      <c r="A99" s="77" t="s">
        <v>119</v>
      </c>
      <c r="B99" s="71"/>
      <c r="C99" s="72"/>
      <c r="D99" s="72"/>
      <c r="E99" s="72"/>
      <c r="F99" s="72"/>
      <c r="G99" s="72"/>
      <c r="H99" s="78"/>
      <c r="I99" s="72"/>
      <c r="J99" s="78"/>
      <c r="K99" s="72"/>
      <c r="L99" s="78"/>
      <c r="M99" s="78"/>
      <c r="N99" s="72"/>
      <c r="O99" s="72"/>
      <c r="P99" s="73"/>
      <c r="Q99" s="74"/>
      <c r="R99" s="74"/>
      <c r="S99" s="74"/>
      <c r="T99" s="74"/>
      <c r="U99" s="74"/>
    </row>
    <row r="100" spans="1:21" s="75" customFormat="1" ht="21">
      <c r="A100" s="77" t="s">
        <v>142</v>
      </c>
      <c r="B100" s="71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3"/>
      <c r="Q100" s="74"/>
      <c r="R100" s="74"/>
      <c r="S100" s="74"/>
      <c r="T100" s="74"/>
      <c r="U100" s="74"/>
    </row>
    <row r="101" spans="1:21" s="75" customFormat="1" ht="21">
      <c r="A101" s="77" t="s">
        <v>135</v>
      </c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3"/>
      <c r="Q101" s="74"/>
      <c r="R101" s="74"/>
      <c r="S101" s="74"/>
      <c r="T101" s="74"/>
      <c r="U101" s="74"/>
    </row>
    <row r="102" spans="1:21" s="75" customFormat="1" ht="21">
      <c r="A102" s="77" t="s">
        <v>143</v>
      </c>
      <c r="B102" s="71"/>
      <c r="C102" s="72"/>
      <c r="D102" s="72"/>
      <c r="E102" s="72"/>
      <c r="F102" s="72">
        <v>2</v>
      </c>
      <c r="G102" s="78" t="s">
        <v>83</v>
      </c>
      <c r="H102" s="78" t="s">
        <v>83</v>
      </c>
      <c r="I102" s="72">
        <v>1</v>
      </c>
      <c r="J102" s="78" t="s">
        <v>83</v>
      </c>
      <c r="K102" s="78" t="s">
        <v>83</v>
      </c>
      <c r="L102" s="78" t="s">
        <v>83</v>
      </c>
      <c r="M102" s="78" t="s">
        <v>83</v>
      </c>
      <c r="N102" s="72">
        <v>2</v>
      </c>
      <c r="O102" s="72">
        <v>1</v>
      </c>
      <c r="P102" s="73"/>
      <c r="Q102" s="74"/>
      <c r="R102" s="74"/>
      <c r="S102" s="74"/>
      <c r="T102" s="74"/>
      <c r="U102" s="74"/>
    </row>
    <row r="103" spans="1:21" s="75" customFormat="1" ht="21">
      <c r="A103" s="24" t="s">
        <v>112</v>
      </c>
      <c r="B103" s="71">
        <v>40</v>
      </c>
      <c r="C103" s="72">
        <v>8</v>
      </c>
      <c r="D103" s="72">
        <v>12</v>
      </c>
      <c r="E103" s="72">
        <v>20</v>
      </c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3">
        <v>0.5</v>
      </c>
      <c r="Q103" s="74"/>
      <c r="R103" s="74"/>
      <c r="S103" s="74"/>
      <c r="T103" s="74"/>
      <c r="U103" s="74"/>
    </row>
    <row r="104" spans="1:21" s="75" customFormat="1" ht="21">
      <c r="A104" s="77" t="s">
        <v>144</v>
      </c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3"/>
      <c r="Q104" s="74"/>
      <c r="R104" s="74"/>
      <c r="S104" s="74"/>
      <c r="T104" s="74"/>
      <c r="U104" s="74"/>
    </row>
    <row r="105" spans="1:21" s="75" customFormat="1" ht="21">
      <c r="A105" s="79" t="s">
        <v>140</v>
      </c>
      <c r="B105" s="71"/>
      <c r="C105" s="72"/>
      <c r="D105" s="72"/>
      <c r="E105" s="72"/>
      <c r="F105" s="78"/>
      <c r="G105" s="78"/>
      <c r="H105" s="72"/>
      <c r="I105" s="72"/>
      <c r="J105" s="78"/>
      <c r="K105" s="78"/>
      <c r="L105" s="78"/>
      <c r="M105" s="78"/>
      <c r="N105" s="72"/>
      <c r="O105" s="72"/>
      <c r="P105" s="73"/>
      <c r="Q105" s="74"/>
      <c r="R105" s="74"/>
      <c r="S105" s="74"/>
      <c r="T105" s="74"/>
      <c r="U105" s="74"/>
    </row>
    <row r="106" spans="1:21" s="75" customFormat="1" ht="21">
      <c r="A106" s="80" t="s">
        <v>114</v>
      </c>
      <c r="B106" s="71">
        <v>40</v>
      </c>
      <c r="C106" s="72">
        <v>90</v>
      </c>
      <c r="D106" s="72">
        <v>142</v>
      </c>
      <c r="E106" s="72">
        <v>232</v>
      </c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3"/>
      <c r="Q106" s="74"/>
      <c r="R106" s="74"/>
      <c r="S106" s="74"/>
      <c r="T106" s="74"/>
      <c r="U106" s="74"/>
    </row>
    <row r="107" spans="1:21" s="75" customFormat="1" ht="21">
      <c r="A107" s="79" t="s">
        <v>145</v>
      </c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3"/>
      <c r="Q107" s="74"/>
      <c r="R107" s="74"/>
      <c r="S107" s="74"/>
      <c r="T107" s="74"/>
      <c r="U107" s="74"/>
    </row>
    <row r="108" spans="1:21" s="75" customFormat="1" ht="21">
      <c r="A108" s="79" t="s">
        <v>140</v>
      </c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3"/>
      <c r="Q108" s="74"/>
      <c r="R108" s="74"/>
      <c r="S108" s="74"/>
      <c r="T108" s="74"/>
      <c r="U108" s="74"/>
    </row>
    <row r="109" spans="1:21" s="75" customFormat="1" ht="21">
      <c r="A109" s="79" t="s">
        <v>135</v>
      </c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  <c r="Q109" s="74"/>
      <c r="R109" s="74"/>
      <c r="S109" s="74"/>
      <c r="T109" s="74"/>
      <c r="U109" s="74"/>
    </row>
    <row r="110" spans="1:21" s="75" customFormat="1" ht="21">
      <c r="A110" s="79" t="s">
        <v>146</v>
      </c>
      <c r="B110" s="71"/>
      <c r="C110" s="72"/>
      <c r="D110" s="72"/>
      <c r="E110" s="72"/>
      <c r="F110" s="72"/>
      <c r="G110" s="72"/>
      <c r="H110" s="72"/>
      <c r="I110" s="72"/>
      <c r="J110" s="78"/>
      <c r="K110" s="72"/>
      <c r="L110" s="78"/>
      <c r="M110" s="78"/>
      <c r="N110" s="72"/>
      <c r="O110" s="72"/>
      <c r="P110" s="73"/>
      <c r="Q110" s="81">
        <v>1500</v>
      </c>
      <c r="R110" s="81">
        <v>1500</v>
      </c>
      <c r="S110" s="81">
        <v>1500</v>
      </c>
      <c r="T110" s="74"/>
      <c r="U110" s="74"/>
    </row>
    <row r="111" spans="1:21" s="75" customFormat="1" ht="21">
      <c r="A111" s="80" t="s">
        <v>115</v>
      </c>
      <c r="B111" s="71">
        <v>40</v>
      </c>
      <c r="C111" s="72">
        <v>33</v>
      </c>
      <c r="D111" s="72">
        <v>45</v>
      </c>
      <c r="E111" s="72">
        <v>78</v>
      </c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3"/>
      <c r="Q111" s="74"/>
      <c r="R111" s="74"/>
      <c r="S111" s="74"/>
      <c r="T111" s="74"/>
      <c r="U111" s="74"/>
    </row>
    <row r="112" spans="1:21" s="75" customFormat="1" ht="21">
      <c r="A112" s="79" t="s">
        <v>147</v>
      </c>
      <c r="B112" s="71"/>
      <c r="C112" s="72"/>
      <c r="D112" s="72"/>
      <c r="E112" s="72"/>
      <c r="F112" s="78"/>
      <c r="G112" s="78"/>
      <c r="H112" s="72"/>
      <c r="I112" s="72"/>
      <c r="J112" s="78"/>
      <c r="K112" s="78"/>
      <c r="L112" s="78"/>
      <c r="M112" s="78"/>
      <c r="N112" s="72"/>
      <c r="O112" s="72"/>
      <c r="P112" s="73"/>
      <c r="Q112" s="74"/>
      <c r="R112" s="74"/>
      <c r="S112" s="74"/>
      <c r="T112" s="74"/>
      <c r="U112" s="74"/>
    </row>
    <row r="113" spans="1:21" s="75" customFormat="1" ht="21">
      <c r="A113" s="79" t="s">
        <v>148</v>
      </c>
      <c r="B113" s="71"/>
      <c r="C113" s="72"/>
      <c r="D113" s="72"/>
      <c r="E113" s="72"/>
      <c r="F113" s="72"/>
      <c r="G113" s="72"/>
      <c r="H113" s="72"/>
      <c r="I113" s="72"/>
      <c r="J113" s="78"/>
      <c r="K113" s="78"/>
      <c r="L113" s="78"/>
      <c r="M113" s="78"/>
      <c r="N113" s="72"/>
      <c r="O113" s="72"/>
      <c r="P113" s="73"/>
      <c r="Q113" s="74"/>
      <c r="R113" s="74"/>
      <c r="S113" s="74"/>
      <c r="T113" s="74"/>
      <c r="U113" s="74"/>
    </row>
    <row r="114" spans="1:21" s="75" customFormat="1" ht="21">
      <c r="A114" s="70" t="s">
        <v>149</v>
      </c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3"/>
      <c r="Q114" s="74"/>
      <c r="R114" s="74"/>
      <c r="S114" s="74"/>
      <c r="T114" s="74"/>
      <c r="U114" s="74"/>
    </row>
    <row r="115" spans="1:21" s="75" customFormat="1" ht="21">
      <c r="A115" s="70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3"/>
      <c r="Q115" s="74"/>
      <c r="R115" s="74"/>
      <c r="S115" s="74"/>
      <c r="T115" s="74"/>
      <c r="U115" s="74"/>
    </row>
    <row r="116" spans="1:21" s="75" customFormat="1" ht="21">
      <c r="A116" s="70" t="s">
        <v>34</v>
      </c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3"/>
      <c r="Q116" s="74"/>
      <c r="R116" s="74"/>
      <c r="S116" s="74"/>
      <c r="T116" s="74"/>
      <c r="U116" s="74"/>
    </row>
    <row r="117" spans="1:21" s="75" customFormat="1" ht="21">
      <c r="A117" s="76" t="s">
        <v>81</v>
      </c>
      <c r="B117" s="71">
        <v>60</v>
      </c>
      <c r="C117" s="72">
        <v>6</v>
      </c>
      <c r="D117" s="72">
        <v>10</v>
      </c>
      <c r="E117" s="72">
        <v>16</v>
      </c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3">
        <v>0.2667</v>
      </c>
      <c r="Q117" s="74"/>
      <c r="R117" s="74"/>
      <c r="S117" s="74"/>
      <c r="T117" s="74"/>
      <c r="U117" s="74"/>
    </row>
    <row r="118" spans="1:21" s="75" customFormat="1" ht="21">
      <c r="A118" s="77" t="s">
        <v>150</v>
      </c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3"/>
      <c r="Q118" s="74"/>
      <c r="R118" s="74"/>
      <c r="S118" s="74"/>
      <c r="T118" s="74"/>
      <c r="U118" s="74"/>
    </row>
    <row r="119" spans="1:21" s="75" customFormat="1" ht="21">
      <c r="A119" s="77" t="s">
        <v>151</v>
      </c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3"/>
      <c r="Q119" s="74"/>
      <c r="R119" s="74"/>
      <c r="S119" s="74"/>
      <c r="T119" s="74"/>
      <c r="U119" s="74"/>
    </row>
    <row r="120" spans="1:21" s="75" customFormat="1" ht="21">
      <c r="A120" s="24" t="s">
        <v>85</v>
      </c>
      <c r="B120" s="71">
        <v>60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3"/>
      <c r="Q120" s="74"/>
      <c r="R120" s="74"/>
      <c r="S120" s="74"/>
      <c r="T120" s="74"/>
      <c r="U120" s="74"/>
    </row>
    <row r="121" spans="1:21" s="75" customFormat="1" ht="21">
      <c r="A121" s="77" t="s">
        <v>111</v>
      </c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  <c r="Q121" s="74"/>
      <c r="R121" s="74"/>
      <c r="S121" s="74"/>
      <c r="T121" s="74"/>
      <c r="U121" s="74"/>
    </row>
    <row r="122" spans="1:21" s="75" customFormat="1" ht="21">
      <c r="A122" s="77" t="s">
        <v>152</v>
      </c>
      <c r="B122" s="71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3"/>
      <c r="Q122" s="74"/>
      <c r="R122" s="74"/>
      <c r="S122" s="74"/>
      <c r="T122" s="74"/>
      <c r="U122" s="74"/>
    </row>
    <row r="123" spans="1:21" s="75" customFormat="1" ht="21">
      <c r="A123" s="77" t="s">
        <v>153</v>
      </c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3"/>
      <c r="Q123" s="74"/>
      <c r="R123" s="74"/>
      <c r="S123" s="74"/>
      <c r="T123" s="74"/>
      <c r="U123" s="74"/>
    </row>
    <row r="124" spans="1:21" s="75" customFormat="1" ht="21">
      <c r="A124" s="24" t="s">
        <v>88</v>
      </c>
      <c r="B124" s="71">
        <v>60</v>
      </c>
      <c r="C124" s="72">
        <v>4</v>
      </c>
      <c r="D124" s="72">
        <v>35</v>
      </c>
      <c r="E124" s="72">
        <v>39</v>
      </c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82">
        <v>0.65</v>
      </c>
      <c r="Q124" s="74"/>
      <c r="R124" s="74"/>
      <c r="S124" s="74"/>
      <c r="T124" s="74"/>
      <c r="U124" s="74"/>
    </row>
    <row r="125" spans="1:21" s="75" customFormat="1" ht="21">
      <c r="A125" s="77" t="s">
        <v>150</v>
      </c>
      <c r="B125" s="71"/>
      <c r="C125" s="72"/>
      <c r="D125" s="72"/>
      <c r="E125" s="72"/>
      <c r="F125" s="78"/>
      <c r="G125" s="72"/>
      <c r="H125" s="72"/>
      <c r="I125" s="72"/>
      <c r="J125" s="78"/>
      <c r="K125" s="78"/>
      <c r="L125" s="78"/>
      <c r="M125" s="78"/>
      <c r="N125" s="72"/>
      <c r="O125" s="72"/>
      <c r="P125" s="73"/>
      <c r="Q125" s="74"/>
      <c r="R125" s="74"/>
      <c r="S125" s="74"/>
      <c r="T125" s="74"/>
      <c r="U125" s="74"/>
    </row>
    <row r="126" spans="1:21" s="75" customFormat="1" ht="21">
      <c r="A126" s="77" t="s">
        <v>154</v>
      </c>
      <c r="B126" s="71"/>
      <c r="C126" s="72"/>
      <c r="D126" s="72"/>
      <c r="E126" s="72"/>
      <c r="F126" s="78"/>
      <c r="G126" s="78"/>
      <c r="H126" s="72"/>
      <c r="I126" s="72"/>
      <c r="J126" s="78"/>
      <c r="K126" s="72"/>
      <c r="L126" s="78"/>
      <c r="M126" s="78"/>
      <c r="N126" s="72"/>
      <c r="O126" s="72"/>
      <c r="P126" s="73"/>
      <c r="Q126" s="74"/>
      <c r="R126" s="74"/>
      <c r="S126" s="74"/>
      <c r="T126" s="74"/>
      <c r="U126" s="74"/>
    </row>
    <row r="127" spans="1:21" s="75" customFormat="1" ht="21">
      <c r="A127" s="77" t="s">
        <v>155</v>
      </c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3"/>
      <c r="Q127" s="74"/>
      <c r="R127" s="74"/>
      <c r="S127" s="74"/>
      <c r="T127" s="74"/>
      <c r="U127" s="74"/>
    </row>
    <row r="128" spans="1:21" s="75" customFormat="1" ht="21">
      <c r="A128" s="77" t="s">
        <v>156</v>
      </c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3"/>
      <c r="Q128" s="74"/>
      <c r="R128" s="74"/>
      <c r="S128" s="74"/>
      <c r="T128" s="74"/>
      <c r="U128" s="74"/>
    </row>
    <row r="129" spans="1:21" s="75" customFormat="1" ht="21">
      <c r="A129" s="77" t="s">
        <v>157</v>
      </c>
      <c r="B129" s="71"/>
      <c r="C129" s="72"/>
      <c r="D129" s="72"/>
      <c r="E129" s="72"/>
      <c r="F129" s="78"/>
      <c r="G129" s="78"/>
      <c r="H129" s="78"/>
      <c r="I129" s="78"/>
      <c r="J129" s="78"/>
      <c r="K129" s="78"/>
      <c r="L129" s="78"/>
      <c r="M129" s="78"/>
      <c r="N129" s="78"/>
      <c r="O129" s="72"/>
      <c r="P129" s="73"/>
      <c r="Q129" s="74"/>
      <c r="R129" s="74"/>
      <c r="S129" s="74"/>
      <c r="T129" s="74"/>
      <c r="U129" s="74"/>
    </row>
    <row r="130" spans="1:21" s="75" customFormat="1" ht="21">
      <c r="A130" s="24" t="s">
        <v>158</v>
      </c>
      <c r="B130" s="71">
        <v>60</v>
      </c>
      <c r="C130" s="72"/>
      <c r="D130" s="72"/>
      <c r="E130" s="72"/>
      <c r="F130" s="78"/>
      <c r="G130" s="78"/>
      <c r="H130" s="78"/>
      <c r="I130" s="78"/>
      <c r="J130" s="78"/>
      <c r="K130" s="78"/>
      <c r="L130" s="78"/>
      <c r="M130" s="78"/>
      <c r="N130" s="78"/>
      <c r="O130" s="72"/>
      <c r="P130" s="73"/>
      <c r="Q130" s="74"/>
      <c r="R130" s="74"/>
      <c r="S130" s="74"/>
      <c r="T130" s="74"/>
      <c r="U130" s="74"/>
    </row>
    <row r="131" spans="1:21" s="75" customFormat="1" ht="21">
      <c r="A131" s="77" t="s">
        <v>159</v>
      </c>
      <c r="B131" s="71"/>
      <c r="C131" s="72"/>
      <c r="D131" s="72"/>
      <c r="E131" s="72"/>
      <c r="F131" s="78">
        <v>2</v>
      </c>
      <c r="G131" s="78" t="s">
        <v>83</v>
      </c>
      <c r="H131" s="78">
        <v>16</v>
      </c>
      <c r="I131" s="78">
        <v>15</v>
      </c>
      <c r="J131" s="78" t="s">
        <v>83</v>
      </c>
      <c r="K131" s="78" t="s">
        <v>83</v>
      </c>
      <c r="L131" s="78" t="s">
        <v>83</v>
      </c>
      <c r="M131" s="78" t="s">
        <v>83</v>
      </c>
      <c r="N131" s="78">
        <v>18</v>
      </c>
      <c r="O131" s="72">
        <v>15</v>
      </c>
      <c r="P131" s="73"/>
      <c r="Q131" s="74"/>
      <c r="R131" s="74"/>
      <c r="S131" s="74"/>
      <c r="T131" s="74"/>
      <c r="U131" s="74"/>
    </row>
    <row r="132" spans="1:21" s="75" customFormat="1" ht="21">
      <c r="A132" s="77" t="s">
        <v>154</v>
      </c>
      <c r="B132" s="71"/>
      <c r="C132" s="72"/>
      <c r="D132" s="72"/>
      <c r="E132" s="72"/>
      <c r="F132" s="78"/>
      <c r="G132" s="78"/>
      <c r="H132" s="78"/>
      <c r="I132" s="78"/>
      <c r="J132" s="78"/>
      <c r="K132" s="78"/>
      <c r="L132" s="78"/>
      <c r="M132" s="78"/>
      <c r="N132" s="78"/>
      <c r="O132" s="72"/>
      <c r="P132" s="73"/>
      <c r="Q132" s="74"/>
      <c r="R132" s="74"/>
      <c r="S132" s="74"/>
      <c r="T132" s="74"/>
      <c r="U132" s="74"/>
    </row>
    <row r="133" spans="1:21" s="75" customFormat="1" ht="21">
      <c r="A133" s="77" t="s">
        <v>155</v>
      </c>
      <c r="B133" s="71"/>
      <c r="C133" s="72"/>
      <c r="D133" s="72"/>
      <c r="E133" s="72"/>
      <c r="F133" s="78"/>
      <c r="G133" s="78"/>
      <c r="H133" s="78"/>
      <c r="I133" s="78"/>
      <c r="J133" s="78"/>
      <c r="K133" s="78"/>
      <c r="L133" s="78"/>
      <c r="M133" s="78"/>
      <c r="N133" s="78"/>
      <c r="O133" s="72"/>
      <c r="P133" s="73"/>
      <c r="Q133" s="74"/>
      <c r="R133" s="74"/>
      <c r="S133" s="74"/>
      <c r="T133" s="74"/>
      <c r="U133" s="74"/>
    </row>
    <row r="134" spans="1:21" s="75" customFormat="1" ht="21">
      <c r="A134" s="77" t="s">
        <v>156</v>
      </c>
      <c r="B134" s="71"/>
      <c r="C134" s="72"/>
      <c r="D134" s="72"/>
      <c r="E134" s="72"/>
      <c r="F134" s="78"/>
      <c r="G134" s="78"/>
      <c r="H134" s="78"/>
      <c r="I134" s="78"/>
      <c r="J134" s="78"/>
      <c r="K134" s="78"/>
      <c r="L134" s="78"/>
      <c r="M134" s="78"/>
      <c r="N134" s="78"/>
      <c r="O134" s="72"/>
      <c r="P134" s="73"/>
      <c r="Q134" s="74"/>
      <c r="R134" s="74"/>
      <c r="S134" s="74"/>
      <c r="T134" s="74"/>
      <c r="U134" s="74"/>
    </row>
    <row r="135" spans="1:21" s="75" customFormat="1" ht="21">
      <c r="A135" s="77" t="s">
        <v>160</v>
      </c>
      <c r="B135" s="71"/>
      <c r="C135" s="72"/>
      <c r="D135" s="72"/>
      <c r="E135" s="72"/>
      <c r="F135" s="78"/>
      <c r="G135" s="78"/>
      <c r="H135" s="78"/>
      <c r="I135" s="78"/>
      <c r="J135" s="78"/>
      <c r="K135" s="78"/>
      <c r="L135" s="78"/>
      <c r="M135" s="78"/>
      <c r="N135" s="78"/>
      <c r="O135" s="72"/>
      <c r="P135" s="73"/>
      <c r="Q135" s="74"/>
      <c r="R135" s="74"/>
      <c r="S135" s="74"/>
      <c r="T135" s="74"/>
      <c r="U135" s="74"/>
    </row>
    <row r="136" spans="1:21" s="75" customFormat="1" ht="21">
      <c r="A136" s="24" t="s">
        <v>91</v>
      </c>
      <c r="B136" s="71">
        <v>60</v>
      </c>
      <c r="C136" s="72">
        <v>12</v>
      </c>
      <c r="D136" s="72">
        <v>48</v>
      </c>
      <c r="E136" s="72">
        <v>60</v>
      </c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3">
        <v>1</v>
      </c>
      <c r="Q136" s="74"/>
      <c r="R136" s="74"/>
      <c r="S136" s="74"/>
      <c r="T136" s="74"/>
      <c r="U136" s="74"/>
    </row>
    <row r="137" spans="1:21" s="75" customFormat="1" ht="21">
      <c r="A137" s="77" t="s">
        <v>161</v>
      </c>
      <c r="B137" s="71"/>
      <c r="C137" s="72"/>
      <c r="D137" s="72"/>
      <c r="E137" s="72"/>
      <c r="F137" s="78"/>
      <c r="G137" s="78"/>
      <c r="H137" s="78"/>
      <c r="I137" s="78"/>
      <c r="J137" s="78"/>
      <c r="K137" s="78"/>
      <c r="L137" s="78"/>
      <c r="M137" s="78"/>
      <c r="N137" s="72"/>
      <c r="O137" s="72"/>
      <c r="P137" s="73"/>
      <c r="Q137" s="74"/>
      <c r="R137" s="74"/>
      <c r="S137" s="74"/>
      <c r="T137" s="74"/>
      <c r="U137" s="74"/>
    </row>
    <row r="138" spans="1:21" s="75" customFormat="1" ht="21">
      <c r="A138" s="77" t="s">
        <v>162</v>
      </c>
      <c r="B138" s="71"/>
      <c r="C138" s="72"/>
      <c r="D138" s="72"/>
      <c r="E138" s="72"/>
      <c r="F138" s="78"/>
      <c r="G138" s="78"/>
      <c r="H138" s="78"/>
      <c r="I138" s="78"/>
      <c r="J138" s="78"/>
      <c r="K138" s="78"/>
      <c r="L138" s="78"/>
      <c r="M138" s="78"/>
      <c r="N138" s="72"/>
      <c r="O138" s="72"/>
      <c r="P138" s="73"/>
      <c r="Q138" s="74"/>
      <c r="R138" s="74"/>
      <c r="S138" s="74"/>
      <c r="T138" s="74"/>
      <c r="U138" s="74"/>
    </row>
    <row r="139" spans="1:21" s="75" customFormat="1" ht="21">
      <c r="A139" s="77" t="s">
        <v>163</v>
      </c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3"/>
      <c r="Q139" s="74"/>
      <c r="R139" s="74"/>
      <c r="S139" s="74"/>
      <c r="T139" s="74"/>
      <c r="U139" s="74"/>
    </row>
    <row r="140" spans="1:21" s="75" customFormat="1" ht="21">
      <c r="A140" s="24" t="s">
        <v>94</v>
      </c>
      <c r="B140" s="71">
        <v>60</v>
      </c>
      <c r="C140" s="72">
        <v>5</v>
      </c>
      <c r="D140" s="72">
        <v>10</v>
      </c>
      <c r="E140" s="72">
        <v>15</v>
      </c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3">
        <v>0.25</v>
      </c>
      <c r="Q140" s="74"/>
      <c r="R140" s="74"/>
      <c r="S140" s="74"/>
      <c r="T140" s="74"/>
      <c r="U140" s="74"/>
    </row>
    <row r="141" spans="1:21" s="75" customFormat="1" ht="21">
      <c r="A141" s="77" t="s">
        <v>164</v>
      </c>
      <c r="B141" s="71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3"/>
      <c r="Q141" s="74"/>
      <c r="R141" s="74"/>
      <c r="S141" s="74"/>
      <c r="T141" s="74"/>
      <c r="U141" s="74"/>
    </row>
    <row r="142" spans="1:21" s="75" customFormat="1" ht="21">
      <c r="A142" s="24" t="s">
        <v>165</v>
      </c>
      <c r="B142" s="71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3"/>
      <c r="Q142" s="74"/>
      <c r="R142" s="74"/>
      <c r="S142" s="74"/>
      <c r="T142" s="74"/>
      <c r="U142" s="74"/>
    </row>
    <row r="143" spans="1:21" s="75" customFormat="1" ht="21">
      <c r="A143" s="77" t="s">
        <v>166</v>
      </c>
      <c r="B143" s="71"/>
      <c r="C143" s="72"/>
      <c r="D143" s="72"/>
      <c r="E143" s="72"/>
      <c r="F143" s="78"/>
      <c r="G143" s="72"/>
      <c r="H143" s="72"/>
      <c r="I143" s="72"/>
      <c r="J143" s="78"/>
      <c r="K143" s="78"/>
      <c r="L143" s="78"/>
      <c r="M143" s="78"/>
      <c r="N143" s="72"/>
      <c r="O143" s="72"/>
      <c r="P143" s="73"/>
      <c r="Q143" s="74"/>
      <c r="R143" s="74"/>
      <c r="S143" s="74"/>
      <c r="T143" s="74"/>
      <c r="U143" s="74"/>
    </row>
    <row r="144" spans="1:21" s="75" customFormat="1" ht="21">
      <c r="A144" s="77" t="s">
        <v>167</v>
      </c>
      <c r="B144" s="71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3"/>
      <c r="Q144" s="74"/>
      <c r="R144" s="74"/>
      <c r="S144" s="74"/>
      <c r="T144" s="74"/>
      <c r="U144" s="74"/>
    </row>
    <row r="145" spans="1:21" s="75" customFormat="1" ht="21">
      <c r="A145" s="24" t="s">
        <v>97</v>
      </c>
      <c r="B145" s="71">
        <v>60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3"/>
      <c r="Q145" s="74"/>
      <c r="R145" s="74"/>
      <c r="S145" s="74"/>
      <c r="T145" s="74"/>
      <c r="U145" s="74"/>
    </row>
    <row r="146" spans="1:21" s="75" customFormat="1" ht="21">
      <c r="A146" s="24" t="s">
        <v>168</v>
      </c>
      <c r="B146" s="71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3"/>
      <c r="Q146" s="74"/>
      <c r="R146" s="74"/>
      <c r="S146" s="74"/>
      <c r="T146" s="74"/>
      <c r="U146" s="74"/>
    </row>
    <row r="147" spans="1:21" s="75" customFormat="1" ht="21">
      <c r="A147" s="24" t="s">
        <v>169</v>
      </c>
      <c r="B147" s="71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3"/>
      <c r="Q147" s="74"/>
      <c r="R147" s="74"/>
      <c r="S147" s="74"/>
      <c r="T147" s="74"/>
      <c r="U147" s="74"/>
    </row>
    <row r="148" spans="1:21" s="75" customFormat="1" ht="21">
      <c r="A148" s="77" t="s">
        <v>170</v>
      </c>
      <c r="B148" s="71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3"/>
      <c r="Q148" s="74"/>
      <c r="R148" s="74"/>
      <c r="S148" s="74"/>
      <c r="T148" s="74"/>
      <c r="U148" s="74"/>
    </row>
    <row r="149" spans="1:21" s="75" customFormat="1" ht="21">
      <c r="A149" s="24" t="s">
        <v>100</v>
      </c>
      <c r="B149" s="71">
        <v>60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3">
        <v>0.4667</v>
      </c>
      <c r="Q149" s="74"/>
      <c r="R149" s="74"/>
      <c r="S149" s="74"/>
      <c r="T149" s="74"/>
      <c r="U149" s="74"/>
    </row>
    <row r="150" spans="1:21" s="75" customFormat="1" ht="21">
      <c r="A150" s="77" t="s">
        <v>171</v>
      </c>
      <c r="B150" s="71"/>
      <c r="C150" s="72"/>
      <c r="D150" s="72"/>
      <c r="E150" s="72"/>
      <c r="F150" s="72"/>
      <c r="G150" s="72"/>
      <c r="H150" s="72"/>
      <c r="I150" s="72"/>
      <c r="J150" s="72"/>
      <c r="K150" s="72"/>
      <c r="L150" s="78"/>
      <c r="M150" s="78"/>
      <c r="N150" s="72"/>
      <c r="O150" s="72"/>
      <c r="P150" s="73"/>
      <c r="Q150" s="74"/>
      <c r="R150" s="74"/>
      <c r="S150" s="74"/>
      <c r="T150" s="74"/>
      <c r="U150" s="74"/>
    </row>
    <row r="151" spans="1:21" s="75" customFormat="1" ht="21">
      <c r="A151" s="77" t="s">
        <v>151</v>
      </c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3"/>
      <c r="Q151" s="74"/>
      <c r="R151" s="74"/>
      <c r="S151" s="74"/>
      <c r="T151" s="74"/>
      <c r="U151" s="74"/>
    </row>
    <row r="152" spans="1:21" s="75" customFormat="1" ht="21">
      <c r="A152" s="24" t="s">
        <v>103</v>
      </c>
      <c r="B152" s="71">
        <v>60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3"/>
      <c r="Q152" s="74"/>
      <c r="R152" s="74"/>
      <c r="S152" s="74"/>
      <c r="T152" s="74"/>
      <c r="U152" s="74"/>
    </row>
    <row r="153" spans="1:21" s="75" customFormat="1" ht="21">
      <c r="A153" s="77" t="s">
        <v>172</v>
      </c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3"/>
      <c r="Q153" s="74"/>
      <c r="R153" s="74"/>
      <c r="S153" s="74"/>
      <c r="T153" s="74"/>
      <c r="U153" s="74"/>
    </row>
    <row r="154" spans="1:21" s="75" customFormat="1" ht="21">
      <c r="A154" s="77" t="s">
        <v>173</v>
      </c>
      <c r="B154" s="71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3"/>
      <c r="Q154" s="74"/>
      <c r="R154" s="74"/>
      <c r="S154" s="74"/>
      <c r="T154" s="74"/>
      <c r="U154" s="74"/>
    </row>
    <row r="155" spans="1:21" s="75" customFormat="1" ht="21">
      <c r="A155" s="77" t="s">
        <v>174</v>
      </c>
      <c r="B155" s="71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3"/>
      <c r="Q155" s="74"/>
      <c r="R155" s="74"/>
      <c r="S155" s="74"/>
      <c r="T155" s="74"/>
      <c r="U155" s="74"/>
    </row>
    <row r="156" spans="1:21" s="75" customFormat="1" ht="21">
      <c r="A156" s="24" t="s">
        <v>105</v>
      </c>
      <c r="B156" s="71">
        <v>60</v>
      </c>
      <c r="C156" s="72">
        <v>2</v>
      </c>
      <c r="D156" s="72">
        <v>10</v>
      </c>
      <c r="E156" s="72">
        <v>12</v>
      </c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3"/>
      <c r="Q156" s="74"/>
      <c r="R156" s="74"/>
      <c r="S156" s="74"/>
      <c r="T156" s="74"/>
      <c r="U156" s="74"/>
    </row>
    <row r="157" spans="1:21" s="75" customFormat="1" ht="21">
      <c r="A157" s="77" t="s">
        <v>123</v>
      </c>
      <c r="B157" s="71"/>
      <c r="C157" s="72"/>
      <c r="D157" s="72"/>
      <c r="E157" s="72"/>
      <c r="F157" s="78"/>
      <c r="G157" s="78"/>
      <c r="H157" s="78"/>
      <c r="I157" s="78"/>
      <c r="J157" s="78"/>
      <c r="K157" s="78"/>
      <c r="L157" s="78"/>
      <c r="M157" s="78"/>
      <c r="N157" s="72"/>
      <c r="O157" s="72"/>
      <c r="P157" s="73"/>
      <c r="Q157" s="74"/>
      <c r="R157" s="74"/>
      <c r="S157" s="74"/>
      <c r="T157" s="74"/>
      <c r="U157" s="74"/>
    </row>
    <row r="158" spans="1:21" s="75" customFormat="1" ht="21">
      <c r="A158" s="77" t="s">
        <v>175</v>
      </c>
      <c r="B158" s="71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3"/>
      <c r="Q158" s="74"/>
      <c r="R158" s="74"/>
      <c r="S158" s="74"/>
      <c r="T158" s="74"/>
      <c r="U158" s="74"/>
    </row>
    <row r="159" spans="1:21" s="75" customFormat="1" ht="21">
      <c r="A159" s="77" t="s">
        <v>176</v>
      </c>
      <c r="B159" s="71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3"/>
      <c r="Q159" s="74"/>
      <c r="R159" s="74"/>
      <c r="S159" s="74"/>
      <c r="T159" s="74"/>
      <c r="U159" s="74"/>
    </row>
    <row r="160" spans="1:21" s="75" customFormat="1" ht="21">
      <c r="A160" s="24" t="s">
        <v>108</v>
      </c>
      <c r="B160" s="71">
        <v>60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3"/>
      <c r="Q160" s="74"/>
      <c r="R160" s="74"/>
      <c r="S160" s="74"/>
      <c r="T160" s="74"/>
      <c r="U160" s="74"/>
    </row>
    <row r="161" spans="1:21" s="75" customFormat="1" ht="21">
      <c r="A161" s="77" t="s">
        <v>177</v>
      </c>
      <c r="B161" s="71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3"/>
      <c r="Q161" s="74"/>
      <c r="R161" s="74"/>
      <c r="S161" s="74"/>
      <c r="T161" s="74"/>
      <c r="U161" s="74"/>
    </row>
    <row r="162" spans="1:21" s="75" customFormat="1" ht="21">
      <c r="A162" s="77" t="s">
        <v>178</v>
      </c>
      <c r="B162" s="71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3"/>
      <c r="Q162" s="74"/>
      <c r="R162" s="74"/>
      <c r="S162" s="74"/>
      <c r="T162" s="74"/>
      <c r="U162" s="74"/>
    </row>
    <row r="163" spans="1:21" s="75" customFormat="1" ht="21">
      <c r="A163" s="24" t="s">
        <v>110</v>
      </c>
      <c r="B163" s="71">
        <v>60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3"/>
      <c r="Q163" s="74"/>
      <c r="R163" s="74"/>
      <c r="S163" s="74"/>
      <c r="T163" s="74"/>
      <c r="U163" s="74"/>
    </row>
    <row r="164" spans="1:21" s="75" customFormat="1" ht="21">
      <c r="A164" s="77" t="s">
        <v>111</v>
      </c>
      <c r="B164" s="71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3"/>
      <c r="Q164" s="74"/>
      <c r="R164" s="74"/>
      <c r="S164" s="74"/>
      <c r="T164" s="74"/>
      <c r="U164" s="74"/>
    </row>
    <row r="165" spans="1:21" s="75" customFormat="1" ht="21">
      <c r="A165" s="77" t="s">
        <v>179</v>
      </c>
      <c r="B165" s="71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3"/>
      <c r="Q165" s="74"/>
      <c r="R165" s="74"/>
      <c r="S165" s="74"/>
      <c r="T165" s="74"/>
      <c r="U165" s="74"/>
    </row>
    <row r="166" spans="1:21" s="75" customFormat="1" ht="21">
      <c r="A166" s="77" t="s">
        <v>130</v>
      </c>
      <c r="B166" s="71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3"/>
      <c r="Q166" s="74"/>
      <c r="R166" s="74"/>
      <c r="S166" s="74"/>
      <c r="T166" s="74"/>
      <c r="U166" s="74"/>
    </row>
    <row r="167" spans="1:21" s="75" customFormat="1" ht="21">
      <c r="A167" s="24" t="s">
        <v>112</v>
      </c>
      <c r="B167" s="71">
        <v>60</v>
      </c>
      <c r="C167" s="72">
        <v>67</v>
      </c>
      <c r="D167" s="72">
        <v>85</v>
      </c>
      <c r="E167" s="72">
        <v>152</v>
      </c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3"/>
      <c r="Q167" s="74"/>
      <c r="R167" s="74"/>
      <c r="S167" s="74"/>
      <c r="T167" s="74"/>
      <c r="U167" s="74"/>
    </row>
    <row r="168" spans="1:21" s="75" customFormat="1" ht="21">
      <c r="A168" s="77" t="s">
        <v>180</v>
      </c>
      <c r="B168" s="71"/>
      <c r="C168" s="72"/>
      <c r="D168" s="72"/>
      <c r="E168" s="72"/>
      <c r="F168" s="72"/>
      <c r="G168" s="72"/>
      <c r="H168" s="72"/>
      <c r="I168" s="72"/>
      <c r="J168" s="78"/>
      <c r="K168" s="78"/>
      <c r="L168" s="78"/>
      <c r="M168" s="78"/>
      <c r="N168" s="72"/>
      <c r="O168" s="72"/>
      <c r="P168" s="73"/>
      <c r="Q168" s="74"/>
      <c r="R168" s="74"/>
      <c r="S168" s="74"/>
      <c r="T168" s="74"/>
      <c r="U168" s="74"/>
    </row>
    <row r="169" spans="1:21" s="75" customFormat="1" ht="21">
      <c r="A169" s="79" t="s">
        <v>151</v>
      </c>
      <c r="B169" s="71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3"/>
      <c r="Q169" s="74"/>
      <c r="R169" s="74"/>
      <c r="S169" s="74"/>
      <c r="T169" s="74"/>
      <c r="U169" s="74"/>
    </row>
    <row r="170" spans="1:21" s="75" customFormat="1" ht="21">
      <c r="A170" s="80" t="s">
        <v>114</v>
      </c>
      <c r="B170" s="71">
        <v>60</v>
      </c>
      <c r="C170" s="72">
        <v>39</v>
      </c>
      <c r="D170" s="72">
        <v>39</v>
      </c>
      <c r="E170" s="72">
        <v>78</v>
      </c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3"/>
      <c r="Q170" s="74"/>
      <c r="R170" s="74"/>
      <c r="S170" s="74"/>
      <c r="T170" s="74"/>
      <c r="U170" s="83">
        <v>1</v>
      </c>
    </row>
    <row r="171" spans="1:21" s="75" customFormat="1" ht="21">
      <c r="A171" s="79" t="s">
        <v>161</v>
      </c>
      <c r="B171" s="71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84"/>
      <c r="Q171" s="81">
        <v>2100</v>
      </c>
      <c r="R171" s="81"/>
      <c r="S171" s="81">
        <v>2100</v>
      </c>
      <c r="T171" s="81">
        <v>2100</v>
      </c>
      <c r="U171" s="74"/>
    </row>
    <row r="172" spans="1:21" s="75" customFormat="1" ht="21">
      <c r="A172" s="79" t="s">
        <v>181</v>
      </c>
      <c r="B172" s="71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84"/>
      <c r="Q172" s="81"/>
      <c r="R172" s="81"/>
      <c r="S172" s="81"/>
      <c r="T172" s="81"/>
      <c r="U172" s="74"/>
    </row>
    <row r="173" spans="1:21" s="75" customFormat="1" ht="21">
      <c r="A173" s="79" t="s">
        <v>182</v>
      </c>
      <c r="B173" s="71"/>
      <c r="C173" s="72"/>
      <c r="D173" s="72"/>
      <c r="E173" s="72"/>
      <c r="F173" s="72"/>
      <c r="G173" s="72"/>
      <c r="H173" s="78"/>
      <c r="I173" s="72"/>
      <c r="J173" s="78"/>
      <c r="K173" s="78"/>
      <c r="L173" s="78"/>
      <c r="M173" s="78"/>
      <c r="N173" s="72"/>
      <c r="O173" s="72"/>
      <c r="P173" s="84"/>
      <c r="Q173" s="81">
        <v>4200</v>
      </c>
      <c r="R173" s="81">
        <v>4200</v>
      </c>
      <c r="S173" s="81">
        <v>2100</v>
      </c>
      <c r="T173" s="81">
        <v>4200</v>
      </c>
      <c r="U173" s="74"/>
    </row>
    <row r="174" spans="1:21" s="75" customFormat="1" ht="21">
      <c r="A174" s="80" t="s">
        <v>115</v>
      </c>
      <c r="B174" s="71">
        <v>60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3"/>
      <c r="Q174" s="74"/>
      <c r="R174" s="74"/>
      <c r="S174" s="74"/>
      <c r="T174" s="74"/>
      <c r="U174" s="74"/>
    </row>
    <row r="175" spans="1:21" s="75" customFormat="1" ht="21">
      <c r="A175" s="79" t="s">
        <v>183</v>
      </c>
      <c r="B175" s="71"/>
      <c r="C175" s="72"/>
      <c r="D175" s="72"/>
      <c r="E175" s="72"/>
      <c r="F175" s="78" t="s">
        <v>83</v>
      </c>
      <c r="G175" s="78" t="s">
        <v>83</v>
      </c>
      <c r="H175" s="72">
        <v>2</v>
      </c>
      <c r="I175" s="72">
        <v>15</v>
      </c>
      <c r="J175" s="78" t="s">
        <v>83</v>
      </c>
      <c r="K175" s="72">
        <v>8</v>
      </c>
      <c r="L175" s="78" t="s">
        <v>83</v>
      </c>
      <c r="M175" s="78" t="s">
        <v>83</v>
      </c>
      <c r="N175" s="72">
        <v>2</v>
      </c>
      <c r="O175" s="72">
        <v>23</v>
      </c>
      <c r="P175" s="73"/>
      <c r="Q175" s="74"/>
      <c r="R175" s="74"/>
      <c r="S175" s="74"/>
      <c r="T175" s="74"/>
      <c r="U175" s="74"/>
    </row>
    <row r="176" spans="1:21" s="75" customFormat="1" ht="21">
      <c r="A176" s="79" t="s">
        <v>184</v>
      </c>
      <c r="B176" s="71"/>
      <c r="C176" s="72"/>
      <c r="D176" s="72"/>
      <c r="E176" s="72"/>
      <c r="F176" s="72">
        <v>5</v>
      </c>
      <c r="G176" s="72">
        <v>5</v>
      </c>
      <c r="H176" s="78">
        <v>5</v>
      </c>
      <c r="I176" s="72">
        <v>7</v>
      </c>
      <c r="J176" s="78" t="s">
        <v>83</v>
      </c>
      <c r="K176" s="78">
        <v>2</v>
      </c>
      <c r="L176" s="78" t="s">
        <v>83</v>
      </c>
      <c r="M176" s="78" t="s">
        <v>83</v>
      </c>
      <c r="N176" s="72">
        <v>10</v>
      </c>
      <c r="O176" s="72">
        <v>15</v>
      </c>
      <c r="P176" s="73"/>
      <c r="Q176" s="74"/>
      <c r="R176" s="74"/>
      <c r="S176" s="74"/>
      <c r="T176" s="74"/>
      <c r="U176" s="74"/>
    </row>
    <row r="177" spans="1:21" s="75" customFormat="1" ht="21">
      <c r="A177" s="79" t="s">
        <v>185</v>
      </c>
      <c r="B177" s="71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3"/>
      <c r="Q177" s="74"/>
      <c r="R177" s="74"/>
      <c r="S177" s="74"/>
      <c r="T177" s="74"/>
      <c r="U177" s="74"/>
    </row>
    <row r="178" spans="1:21" s="75" customFormat="1" ht="21">
      <c r="A178" s="79"/>
      <c r="B178" s="71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3"/>
      <c r="Q178" s="74"/>
      <c r="R178" s="74"/>
      <c r="S178" s="74"/>
      <c r="T178" s="74"/>
      <c r="U178" s="74"/>
    </row>
    <row r="179" spans="1:21" s="75" customFormat="1" ht="21">
      <c r="A179" s="70" t="s">
        <v>36</v>
      </c>
      <c r="B179" s="71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3"/>
      <c r="Q179" s="74"/>
      <c r="R179" s="74"/>
      <c r="S179" s="74"/>
      <c r="T179" s="74"/>
      <c r="U179" s="74"/>
    </row>
    <row r="180" spans="1:21" s="75" customFormat="1" ht="21">
      <c r="A180" s="76" t="s">
        <v>81</v>
      </c>
      <c r="B180" s="71">
        <v>100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3"/>
      <c r="Q180" s="74"/>
      <c r="R180" s="74"/>
      <c r="S180" s="74"/>
      <c r="T180" s="74"/>
      <c r="U180" s="74"/>
    </row>
    <row r="181" spans="1:21" s="75" customFormat="1" ht="21">
      <c r="A181" s="77" t="s">
        <v>186</v>
      </c>
      <c r="B181" s="71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3"/>
      <c r="Q181" s="74"/>
      <c r="R181" s="74"/>
      <c r="S181" s="74"/>
      <c r="T181" s="74"/>
      <c r="U181" s="74"/>
    </row>
    <row r="182" spans="1:21" s="75" customFormat="1" ht="21">
      <c r="A182" s="77" t="s">
        <v>187</v>
      </c>
      <c r="B182" s="71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3"/>
      <c r="Q182" s="74"/>
      <c r="R182" s="74"/>
      <c r="S182" s="74"/>
      <c r="T182" s="74"/>
      <c r="U182" s="74"/>
    </row>
    <row r="183" spans="1:21" s="75" customFormat="1" ht="21">
      <c r="A183" s="24" t="s">
        <v>85</v>
      </c>
      <c r="B183" s="71">
        <v>100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3"/>
      <c r="Q183" s="74"/>
      <c r="R183" s="74"/>
      <c r="S183" s="74"/>
      <c r="T183" s="74"/>
      <c r="U183" s="74"/>
    </row>
    <row r="184" spans="1:21" s="75" customFormat="1" ht="21">
      <c r="A184" s="77" t="s">
        <v>188</v>
      </c>
      <c r="B184" s="71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3"/>
      <c r="Q184" s="74"/>
      <c r="R184" s="74"/>
      <c r="S184" s="74"/>
      <c r="T184" s="74"/>
      <c r="U184" s="74"/>
    </row>
    <row r="185" spans="1:21" s="75" customFormat="1" ht="21">
      <c r="A185" s="77" t="s">
        <v>189</v>
      </c>
      <c r="B185" s="71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3"/>
      <c r="Q185" s="74"/>
      <c r="R185" s="74"/>
      <c r="S185" s="74"/>
      <c r="T185" s="74"/>
      <c r="U185" s="74"/>
    </row>
    <row r="186" spans="1:21" s="75" customFormat="1" ht="21">
      <c r="A186" s="77" t="s">
        <v>190</v>
      </c>
      <c r="B186" s="71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3"/>
      <c r="Q186" s="74"/>
      <c r="R186" s="74"/>
      <c r="S186" s="74"/>
      <c r="T186" s="74"/>
      <c r="U186" s="74"/>
    </row>
    <row r="187" spans="1:21" s="75" customFormat="1" ht="21">
      <c r="A187" s="24" t="s">
        <v>88</v>
      </c>
      <c r="B187" s="71">
        <v>100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3"/>
      <c r="Q187" s="74"/>
      <c r="R187" s="74"/>
      <c r="S187" s="74"/>
      <c r="T187" s="74"/>
      <c r="U187" s="74"/>
    </row>
    <row r="188" spans="1:21" s="75" customFormat="1" ht="21">
      <c r="A188" s="77" t="s">
        <v>188</v>
      </c>
      <c r="B188" s="71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3"/>
      <c r="Q188" s="74"/>
      <c r="R188" s="74"/>
      <c r="S188" s="74"/>
      <c r="T188" s="74"/>
      <c r="U188" s="74"/>
    </row>
    <row r="189" spans="1:21" s="75" customFormat="1" ht="21">
      <c r="A189" s="77" t="s">
        <v>191</v>
      </c>
      <c r="B189" s="71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3"/>
      <c r="Q189" s="74"/>
      <c r="R189" s="74"/>
      <c r="S189" s="74"/>
      <c r="T189" s="74"/>
      <c r="U189" s="74"/>
    </row>
    <row r="190" spans="1:21" s="75" customFormat="1" ht="21">
      <c r="A190" s="77" t="s">
        <v>192</v>
      </c>
      <c r="B190" s="71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3"/>
      <c r="Q190" s="74"/>
      <c r="R190" s="74"/>
      <c r="S190" s="74"/>
      <c r="T190" s="74"/>
      <c r="U190" s="74"/>
    </row>
    <row r="191" spans="1:21" s="75" customFormat="1" ht="21">
      <c r="A191" s="77" t="s">
        <v>193</v>
      </c>
      <c r="B191" s="71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3"/>
      <c r="Q191" s="74"/>
      <c r="R191" s="74"/>
      <c r="S191" s="74"/>
      <c r="T191" s="74"/>
      <c r="U191" s="74"/>
    </row>
    <row r="192" spans="1:21" s="75" customFormat="1" ht="21">
      <c r="A192" s="24" t="s">
        <v>158</v>
      </c>
      <c r="B192" s="71">
        <v>100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3"/>
      <c r="Q192" s="74"/>
      <c r="R192" s="74"/>
      <c r="S192" s="74"/>
      <c r="T192" s="74"/>
      <c r="U192" s="74"/>
    </row>
    <row r="193" spans="1:21" s="75" customFormat="1" ht="21">
      <c r="A193" s="77" t="s">
        <v>188</v>
      </c>
      <c r="B193" s="71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3"/>
      <c r="Q193" s="74"/>
      <c r="R193" s="74"/>
      <c r="S193" s="74"/>
      <c r="T193" s="74"/>
      <c r="U193" s="74"/>
    </row>
    <row r="194" spans="1:21" s="75" customFormat="1" ht="21">
      <c r="A194" s="77" t="s">
        <v>194</v>
      </c>
      <c r="B194" s="71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3"/>
      <c r="Q194" s="74"/>
      <c r="R194" s="74"/>
      <c r="S194" s="74"/>
      <c r="T194" s="74"/>
      <c r="U194" s="74"/>
    </row>
    <row r="195" spans="1:21" s="75" customFormat="1" ht="21">
      <c r="A195" s="77" t="s">
        <v>182</v>
      </c>
      <c r="B195" s="71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3"/>
      <c r="Q195" s="74"/>
      <c r="R195" s="74"/>
      <c r="S195" s="74"/>
      <c r="T195" s="74"/>
      <c r="U195" s="74"/>
    </row>
    <row r="196" spans="1:21" s="75" customFormat="1" ht="21">
      <c r="A196" s="77" t="s">
        <v>195</v>
      </c>
      <c r="B196" s="71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3"/>
      <c r="Q196" s="74"/>
      <c r="R196" s="74"/>
      <c r="S196" s="74"/>
      <c r="T196" s="74"/>
      <c r="U196" s="74"/>
    </row>
    <row r="197" spans="1:21" s="75" customFormat="1" ht="21">
      <c r="A197" s="24" t="s">
        <v>91</v>
      </c>
      <c r="B197" s="71">
        <v>100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3"/>
      <c r="Q197" s="74"/>
      <c r="R197" s="74"/>
      <c r="S197" s="74"/>
      <c r="T197" s="74"/>
      <c r="U197" s="74"/>
    </row>
    <row r="198" spans="1:21" s="75" customFormat="1" ht="21">
      <c r="A198" s="77" t="s">
        <v>188</v>
      </c>
      <c r="B198" s="71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3"/>
      <c r="Q198" s="74"/>
      <c r="R198" s="74"/>
      <c r="S198" s="74"/>
      <c r="T198" s="74"/>
      <c r="U198" s="74"/>
    </row>
    <row r="199" spans="1:21" s="75" customFormat="1" ht="21">
      <c r="A199" s="77" t="s">
        <v>189</v>
      </c>
      <c r="B199" s="71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3"/>
      <c r="Q199" s="74"/>
      <c r="R199" s="74"/>
      <c r="S199" s="74"/>
      <c r="T199" s="74"/>
      <c r="U199" s="74"/>
    </row>
    <row r="200" spans="1:21" s="75" customFormat="1" ht="21">
      <c r="A200" s="77" t="s">
        <v>182</v>
      </c>
      <c r="B200" s="71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3"/>
      <c r="Q200" s="74"/>
      <c r="R200" s="74"/>
      <c r="S200" s="74"/>
      <c r="T200" s="74"/>
      <c r="U200" s="74"/>
    </row>
    <row r="201" spans="1:21" s="75" customFormat="1" ht="21">
      <c r="A201" s="77" t="s">
        <v>196</v>
      </c>
      <c r="B201" s="71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3"/>
      <c r="Q201" s="74"/>
      <c r="R201" s="74"/>
      <c r="S201" s="74"/>
      <c r="T201" s="74"/>
      <c r="U201" s="74"/>
    </row>
    <row r="202" spans="1:21" s="75" customFormat="1" ht="21">
      <c r="A202" s="24" t="s">
        <v>94</v>
      </c>
      <c r="B202" s="71">
        <v>100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3"/>
      <c r="Q202" s="74"/>
      <c r="R202" s="74"/>
      <c r="S202" s="74"/>
      <c r="T202" s="74"/>
      <c r="U202" s="74"/>
    </row>
    <row r="203" spans="1:21" s="75" customFormat="1" ht="21">
      <c r="A203" s="77" t="s">
        <v>197</v>
      </c>
      <c r="B203" s="71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3"/>
      <c r="Q203" s="74"/>
      <c r="R203" s="74"/>
      <c r="S203" s="74"/>
      <c r="T203" s="74"/>
      <c r="U203" s="74"/>
    </row>
    <row r="204" spans="1:21" s="75" customFormat="1" ht="21">
      <c r="A204" s="24" t="s">
        <v>198</v>
      </c>
      <c r="B204" s="71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3"/>
      <c r="Q204" s="74"/>
      <c r="R204" s="74"/>
      <c r="S204" s="74"/>
      <c r="T204" s="74"/>
      <c r="U204" s="74"/>
    </row>
    <row r="205" spans="1:21" s="75" customFormat="1" ht="21">
      <c r="A205" s="77" t="s">
        <v>199</v>
      </c>
      <c r="B205" s="71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  <c r="Q205" s="74"/>
      <c r="R205" s="74"/>
      <c r="S205" s="74"/>
      <c r="T205" s="74"/>
      <c r="U205" s="74"/>
    </row>
    <row r="206" spans="1:21" s="75" customFormat="1" ht="21">
      <c r="A206" s="77" t="s">
        <v>200</v>
      </c>
      <c r="B206" s="71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3"/>
      <c r="Q206" s="74"/>
      <c r="R206" s="74"/>
      <c r="S206" s="74"/>
      <c r="T206" s="74"/>
      <c r="U206" s="74"/>
    </row>
    <row r="207" spans="1:21" s="75" customFormat="1" ht="21">
      <c r="A207" s="77" t="s">
        <v>201</v>
      </c>
      <c r="B207" s="71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3"/>
      <c r="Q207" s="74"/>
      <c r="R207" s="74"/>
      <c r="S207" s="74"/>
      <c r="T207" s="74"/>
      <c r="U207" s="74"/>
    </row>
    <row r="208" spans="1:21" s="75" customFormat="1" ht="21">
      <c r="A208" s="24" t="s">
        <v>97</v>
      </c>
      <c r="B208" s="71">
        <v>100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3"/>
      <c r="Q208" s="74"/>
      <c r="R208" s="74"/>
      <c r="S208" s="74"/>
      <c r="T208" s="74"/>
      <c r="U208" s="74"/>
    </row>
    <row r="209" spans="1:21" s="75" customFormat="1" ht="21">
      <c r="A209" s="24" t="s">
        <v>202</v>
      </c>
      <c r="B209" s="71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3"/>
      <c r="Q209" s="74"/>
      <c r="R209" s="74"/>
      <c r="S209" s="74"/>
      <c r="T209" s="74"/>
      <c r="U209" s="74"/>
    </row>
    <row r="210" spans="1:21" s="75" customFormat="1" ht="21">
      <c r="A210" s="24" t="s">
        <v>203</v>
      </c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3"/>
      <c r="Q210" s="74"/>
      <c r="R210" s="74"/>
      <c r="S210" s="74"/>
      <c r="T210" s="74"/>
      <c r="U210" s="74"/>
    </row>
    <row r="211" spans="1:21" s="75" customFormat="1" ht="21">
      <c r="A211" s="24" t="s">
        <v>204</v>
      </c>
      <c r="B211" s="71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3"/>
      <c r="Q211" s="74"/>
      <c r="R211" s="74"/>
      <c r="S211" s="74"/>
      <c r="T211" s="74"/>
      <c r="U211" s="74"/>
    </row>
    <row r="212" spans="1:21" s="75" customFormat="1" ht="21">
      <c r="A212" s="77" t="s">
        <v>205</v>
      </c>
      <c r="B212" s="71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3"/>
      <c r="Q212" s="74"/>
      <c r="R212" s="74"/>
      <c r="S212" s="74"/>
      <c r="T212" s="74"/>
      <c r="U212" s="74"/>
    </row>
    <row r="213" spans="1:21" s="75" customFormat="1" ht="21">
      <c r="A213" s="24" t="s">
        <v>100</v>
      </c>
      <c r="B213" s="71">
        <v>100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3"/>
      <c r="Q213" s="74"/>
      <c r="R213" s="74"/>
      <c r="S213" s="74"/>
      <c r="T213" s="74"/>
      <c r="U213" s="74"/>
    </row>
    <row r="214" spans="1:21" s="75" customFormat="1" ht="21">
      <c r="A214" s="77" t="s">
        <v>206</v>
      </c>
      <c r="B214" s="71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3"/>
      <c r="Q214" s="74"/>
      <c r="R214" s="74"/>
      <c r="S214" s="74"/>
      <c r="T214" s="74"/>
      <c r="U214" s="74"/>
    </row>
    <row r="215" spans="1:21" s="75" customFormat="1" ht="21">
      <c r="A215" s="77" t="s">
        <v>207</v>
      </c>
      <c r="B215" s="71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3"/>
      <c r="Q215" s="74"/>
      <c r="R215" s="74"/>
      <c r="S215" s="74"/>
      <c r="T215" s="74"/>
      <c r="U215" s="74"/>
    </row>
    <row r="216" spans="1:21" s="75" customFormat="1" ht="21">
      <c r="A216" s="77" t="s">
        <v>182</v>
      </c>
      <c r="B216" s="71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3"/>
      <c r="Q216" s="74"/>
      <c r="R216" s="74"/>
      <c r="S216" s="74"/>
      <c r="T216" s="74"/>
      <c r="U216" s="74"/>
    </row>
    <row r="217" spans="1:21" s="75" customFormat="1" ht="21">
      <c r="A217" s="77" t="s">
        <v>208</v>
      </c>
      <c r="B217" s="71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3"/>
      <c r="Q217" s="74"/>
      <c r="R217" s="74"/>
      <c r="S217" s="74"/>
      <c r="T217" s="74"/>
      <c r="U217" s="74"/>
    </row>
    <row r="218" spans="1:21" s="75" customFormat="1" ht="21">
      <c r="A218" s="77" t="s">
        <v>209</v>
      </c>
      <c r="B218" s="71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3"/>
      <c r="Q218" s="74"/>
      <c r="R218" s="74"/>
      <c r="S218" s="74"/>
      <c r="T218" s="74"/>
      <c r="U218" s="74"/>
    </row>
    <row r="219" spans="1:21" s="75" customFormat="1" ht="21">
      <c r="A219" s="24" t="s">
        <v>103</v>
      </c>
      <c r="B219" s="71">
        <v>100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3"/>
      <c r="Q219" s="74"/>
      <c r="R219" s="74"/>
      <c r="S219" s="74"/>
      <c r="T219" s="74"/>
      <c r="U219" s="74"/>
    </row>
    <row r="220" spans="1:21" s="75" customFormat="1" ht="21">
      <c r="A220" s="77" t="s">
        <v>188</v>
      </c>
      <c r="B220" s="71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3"/>
      <c r="Q220" s="74"/>
      <c r="R220" s="74"/>
      <c r="S220" s="74"/>
      <c r="T220" s="74"/>
      <c r="U220" s="74"/>
    </row>
    <row r="221" spans="1:21" s="75" customFormat="1" ht="21">
      <c r="A221" s="77" t="s">
        <v>181</v>
      </c>
      <c r="B221" s="71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3"/>
      <c r="Q221" s="74"/>
      <c r="R221" s="74"/>
      <c r="S221" s="74"/>
      <c r="T221" s="74"/>
      <c r="U221" s="74"/>
    </row>
    <row r="222" spans="1:21" s="75" customFormat="1" ht="21">
      <c r="A222" s="24" t="s">
        <v>105</v>
      </c>
      <c r="B222" s="71">
        <v>100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3"/>
      <c r="Q222" s="74"/>
      <c r="R222" s="74"/>
      <c r="S222" s="74"/>
      <c r="T222" s="74"/>
      <c r="U222" s="74"/>
    </row>
    <row r="223" spans="1:21" s="75" customFormat="1" ht="21">
      <c r="A223" s="77" t="s">
        <v>138</v>
      </c>
      <c r="B223" s="71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3"/>
      <c r="Q223" s="74"/>
      <c r="R223" s="74"/>
      <c r="S223" s="74"/>
      <c r="T223" s="74"/>
      <c r="U223" s="74"/>
    </row>
    <row r="224" spans="1:21" s="75" customFormat="1" ht="21">
      <c r="A224" s="77" t="s">
        <v>118</v>
      </c>
      <c r="B224" s="71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3"/>
      <c r="Q224" s="74"/>
      <c r="R224" s="74"/>
      <c r="S224" s="74"/>
      <c r="T224" s="74"/>
      <c r="U224" s="74"/>
    </row>
    <row r="225" spans="1:21" s="75" customFormat="1" ht="21">
      <c r="A225" s="24" t="s">
        <v>108</v>
      </c>
      <c r="B225" s="71">
        <v>100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3"/>
      <c r="Q225" s="74"/>
      <c r="R225" s="74"/>
      <c r="S225" s="74"/>
      <c r="T225" s="74"/>
      <c r="U225" s="74"/>
    </row>
    <row r="226" spans="1:21" s="75" customFormat="1" ht="21">
      <c r="A226" s="77" t="s">
        <v>188</v>
      </c>
      <c r="B226" s="71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3"/>
      <c r="Q226" s="74"/>
      <c r="R226" s="74"/>
      <c r="S226" s="74"/>
      <c r="T226" s="74"/>
      <c r="U226" s="74"/>
    </row>
    <row r="227" spans="1:21" s="75" customFormat="1" ht="21">
      <c r="A227" s="77" t="s">
        <v>189</v>
      </c>
      <c r="B227" s="71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3"/>
      <c r="Q227" s="74"/>
      <c r="R227" s="74"/>
      <c r="S227" s="74"/>
      <c r="T227" s="74"/>
      <c r="U227" s="74"/>
    </row>
    <row r="228" spans="1:21" s="75" customFormat="1" ht="21">
      <c r="A228" s="77" t="s">
        <v>210</v>
      </c>
      <c r="B228" s="71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3"/>
      <c r="Q228" s="74"/>
      <c r="R228" s="74"/>
      <c r="S228" s="74"/>
      <c r="T228" s="74"/>
      <c r="U228" s="74"/>
    </row>
    <row r="229" spans="1:21" s="75" customFormat="1" ht="21">
      <c r="A229" s="77" t="s">
        <v>211</v>
      </c>
      <c r="B229" s="71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3"/>
      <c r="Q229" s="74"/>
      <c r="R229" s="74"/>
      <c r="S229" s="74"/>
      <c r="T229" s="74"/>
      <c r="U229" s="74"/>
    </row>
    <row r="230" spans="1:21" s="75" customFormat="1" ht="21">
      <c r="A230" s="24" t="s">
        <v>110</v>
      </c>
      <c r="B230" s="71">
        <v>100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3"/>
      <c r="Q230" s="74"/>
      <c r="R230" s="74"/>
      <c r="S230" s="74"/>
      <c r="T230" s="74"/>
      <c r="U230" s="74"/>
    </row>
    <row r="231" spans="1:21" s="75" customFormat="1" ht="21">
      <c r="A231" s="77" t="s">
        <v>188</v>
      </c>
      <c r="B231" s="71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3"/>
      <c r="Q231" s="74"/>
      <c r="R231" s="74"/>
      <c r="S231" s="74"/>
      <c r="T231" s="74"/>
      <c r="U231" s="74"/>
    </row>
    <row r="232" spans="1:21" s="75" customFormat="1" ht="21">
      <c r="A232" s="77" t="s">
        <v>84</v>
      </c>
      <c r="B232" s="71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3"/>
      <c r="Q232" s="74"/>
      <c r="R232" s="74"/>
      <c r="S232" s="74"/>
      <c r="T232" s="74"/>
      <c r="U232" s="74"/>
    </row>
    <row r="233" spans="1:21" s="75" customFormat="1" ht="21">
      <c r="A233" s="77" t="s">
        <v>190</v>
      </c>
      <c r="B233" s="71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3"/>
      <c r="Q233" s="74"/>
      <c r="R233" s="74"/>
      <c r="S233" s="74"/>
      <c r="T233" s="74"/>
      <c r="U233" s="74"/>
    </row>
    <row r="234" spans="1:21" s="75" customFormat="1" ht="21">
      <c r="A234" s="77" t="s">
        <v>212</v>
      </c>
      <c r="B234" s="71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3"/>
      <c r="Q234" s="74"/>
      <c r="R234" s="74"/>
      <c r="S234" s="74"/>
      <c r="T234" s="74"/>
      <c r="U234" s="74"/>
    </row>
    <row r="235" spans="1:21" s="75" customFormat="1" ht="21">
      <c r="A235" s="24" t="s">
        <v>112</v>
      </c>
      <c r="B235" s="71">
        <v>100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3"/>
      <c r="Q235" s="74"/>
      <c r="R235" s="74"/>
      <c r="S235" s="74"/>
      <c r="T235" s="74"/>
      <c r="U235" s="74"/>
    </row>
    <row r="236" spans="1:21" s="75" customFormat="1" ht="21">
      <c r="A236" s="77" t="s">
        <v>188</v>
      </c>
      <c r="B236" s="71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3"/>
      <c r="Q236" s="74"/>
      <c r="R236" s="74"/>
      <c r="S236" s="74"/>
      <c r="T236" s="74"/>
      <c r="U236" s="74"/>
    </row>
    <row r="237" spans="1:21" s="75" customFormat="1" ht="21">
      <c r="A237" s="79" t="s">
        <v>213</v>
      </c>
      <c r="B237" s="71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3"/>
      <c r="Q237" s="74"/>
      <c r="R237" s="74"/>
      <c r="S237" s="74"/>
      <c r="T237" s="74"/>
      <c r="U237" s="74"/>
    </row>
    <row r="238" spans="1:21" s="75" customFormat="1" ht="21">
      <c r="A238" s="80" t="s">
        <v>114</v>
      </c>
      <c r="B238" s="71">
        <v>100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3"/>
      <c r="Q238" s="74"/>
      <c r="R238" s="74"/>
      <c r="S238" s="74"/>
      <c r="T238" s="74"/>
      <c r="U238" s="74"/>
    </row>
    <row r="239" spans="1:21" s="75" customFormat="1" ht="21">
      <c r="A239" s="79" t="s">
        <v>111</v>
      </c>
      <c r="B239" s="71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3"/>
      <c r="Q239" s="74"/>
      <c r="R239" s="74"/>
      <c r="S239" s="74"/>
      <c r="T239" s="74"/>
      <c r="U239" s="74"/>
    </row>
    <row r="240" spans="1:21" s="75" customFormat="1" ht="21">
      <c r="A240" s="79" t="s">
        <v>214</v>
      </c>
      <c r="B240" s="71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3"/>
      <c r="Q240" s="74"/>
      <c r="R240" s="74"/>
      <c r="S240" s="74"/>
      <c r="T240" s="74"/>
      <c r="U240" s="74"/>
    </row>
    <row r="241" spans="1:21" s="75" customFormat="1" ht="21">
      <c r="A241" s="79" t="s">
        <v>215</v>
      </c>
      <c r="B241" s="71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3"/>
      <c r="Q241" s="74"/>
      <c r="R241" s="74"/>
      <c r="S241" s="74"/>
      <c r="T241" s="74"/>
      <c r="U241" s="74"/>
    </row>
    <row r="242" spans="1:21" s="75" customFormat="1" ht="21">
      <c r="A242" s="79" t="s">
        <v>196</v>
      </c>
      <c r="B242" s="71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3"/>
      <c r="Q242" s="74"/>
      <c r="R242" s="74"/>
      <c r="S242" s="74"/>
      <c r="T242" s="74"/>
      <c r="U242" s="74"/>
    </row>
    <row r="243" spans="1:21" s="75" customFormat="1" ht="21">
      <c r="A243" s="79" t="s">
        <v>216</v>
      </c>
      <c r="B243" s="71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3"/>
      <c r="Q243" s="74"/>
      <c r="R243" s="74"/>
      <c r="S243" s="74"/>
      <c r="T243" s="74"/>
      <c r="U243" s="74"/>
    </row>
    <row r="244" spans="1:21" s="75" customFormat="1" ht="21">
      <c r="A244" s="80" t="s">
        <v>115</v>
      </c>
      <c r="B244" s="71">
        <v>100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3"/>
      <c r="Q244" s="74"/>
      <c r="R244" s="74"/>
      <c r="S244" s="74"/>
      <c r="T244" s="74"/>
      <c r="U244" s="74"/>
    </row>
    <row r="245" spans="1:21" s="75" customFormat="1" ht="21">
      <c r="A245" s="79" t="s">
        <v>188</v>
      </c>
      <c r="B245" s="7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3"/>
      <c r="Q245" s="74"/>
      <c r="R245" s="74"/>
      <c r="S245" s="74"/>
      <c r="T245" s="74"/>
      <c r="U245" s="74"/>
    </row>
    <row r="246" spans="1:21" s="75" customFormat="1" ht="21">
      <c r="A246" s="79" t="s">
        <v>213</v>
      </c>
      <c r="B246" s="71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3"/>
      <c r="Q246" s="74"/>
      <c r="R246" s="74"/>
      <c r="S246" s="74"/>
      <c r="T246" s="74"/>
      <c r="U246" s="74"/>
    </row>
    <row r="247" spans="1:21" s="75" customFormat="1" ht="21">
      <c r="A247" s="70" t="s">
        <v>217</v>
      </c>
      <c r="B247" s="71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3"/>
      <c r="Q247" s="74"/>
      <c r="R247" s="74"/>
      <c r="S247" s="74"/>
      <c r="T247" s="74"/>
      <c r="U247" s="74"/>
    </row>
    <row r="248" spans="1:21" s="75" customFormat="1" ht="21">
      <c r="A248" s="70"/>
      <c r="B248" s="71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3"/>
      <c r="Q248" s="74"/>
      <c r="R248" s="74"/>
      <c r="S248" s="74"/>
      <c r="T248" s="74"/>
      <c r="U248" s="74"/>
    </row>
    <row r="249" spans="1:21" s="75" customFormat="1" ht="21">
      <c r="A249" s="70" t="s">
        <v>38</v>
      </c>
      <c r="B249" s="71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3"/>
      <c r="Q249" s="74"/>
      <c r="R249" s="74"/>
      <c r="S249" s="74"/>
      <c r="T249" s="74"/>
      <c r="U249" s="74"/>
    </row>
    <row r="250" spans="1:21" s="75" customFormat="1" ht="21">
      <c r="A250" s="70" t="s">
        <v>39</v>
      </c>
      <c r="B250" s="71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3"/>
      <c r="Q250" s="74"/>
      <c r="R250" s="74"/>
      <c r="S250" s="74"/>
      <c r="T250" s="74"/>
      <c r="U250" s="74"/>
    </row>
    <row r="251" spans="1:21" ht="42">
      <c r="A251" s="85" t="s">
        <v>40</v>
      </c>
      <c r="B251" s="86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8"/>
      <c r="P251" s="89"/>
      <c r="Q251" s="90"/>
      <c r="R251" s="90"/>
      <c r="S251" s="90"/>
      <c r="T251" s="90"/>
      <c r="U251" s="90"/>
    </row>
    <row r="252" spans="1:21" s="75" customFormat="1" ht="21">
      <c r="A252" s="70" t="s">
        <v>41</v>
      </c>
      <c r="B252" s="71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3"/>
      <c r="Q252" s="74"/>
      <c r="R252" s="74"/>
      <c r="S252" s="74"/>
      <c r="T252" s="74"/>
      <c r="U252" s="74"/>
    </row>
    <row r="253" spans="1:21" s="75" customFormat="1" ht="21">
      <c r="A253" s="70" t="s">
        <v>42</v>
      </c>
      <c r="B253" s="71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3"/>
      <c r="Q253" s="74"/>
      <c r="R253" s="74"/>
      <c r="S253" s="74"/>
      <c r="T253" s="74"/>
      <c r="U253" s="74"/>
    </row>
    <row r="254" spans="1:21" s="75" customFormat="1" ht="21">
      <c r="A254" s="70" t="s">
        <v>43</v>
      </c>
      <c r="B254" s="71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3"/>
      <c r="Q254" s="74"/>
      <c r="R254" s="74"/>
      <c r="S254" s="74"/>
      <c r="T254" s="74"/>
      <c r="U254" s="74"/>
    </row>
    <row r="255" spans="1:21" s="75" customFormat="1" ht="21">
      <c r="A255" s="70" t="s">
        <v>44</v>
      </c>
      <c r="B255" s="71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3"/>
      <c r="Q255" s="74"/>
      <c r="R255" s="74"/>
      <c r="S255" s="74"/>
      <c r="T255" s="74"/>
      <c r="U255" s="74"/>
    </row>
    <row r="256" spans="1:21" ht="42">
      <c r="A256" s="85" t="s">
        <v>45</v>
      </c>
      <c r="B256" s="86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8"/>
      <c r="P256" s="89"/>
      <c r="Q256" s="90"/>
      <c r="R256" s="90"/>
      <c r="S256" s="90"/>
      <c r="T256" s="90"/>
      <c r="U256" s="90"/>
    </row>
    <row r="257" spans="1:21" s="75" customFormat="1" ht="42">
      <c r="A257" s="80" t="s">
        <v>46</v>
      </c>
      <c r="B257" s="71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3"/>
      <c r="Q257" s="74"/>
      <c r="R257" s="74"/>
      <c r="S257" s="74"/>
      <c r="T257" s="74"/>
      <c r="U257" s="74"/>
    </row>
    <row r="258" spans="1:21" s="75" customFormat="1" ht="21">
      <c r="A258" s="70" t="s">
        <v>47</v>
      </c>
      <c r="B258" s="71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3"/>
      <c r="Q258" s="74"/>
      <c r="R258" s="74"/>
      <c r="S258" s="74"/>
      <c r="T258" s="74"/>
      <c r="U258" s="74"/>
    </row>
    <row r="259" spans="1:21" s="75" customFormat="1" ht="21">
      <c r="A259" s="70" t="s">
        <v>48</v>
      </c>
      <c r="B259" s="61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3"/>
      <c r="Q259" s="74"/>
      <c r="R259" s="74"/>
      <c r="S259" s="74"/>
      <c r="T259" s="74"/>
      <c r="U259" s="74"/>
    </row>
    <row r="260" spans="1:21" s="75" customFormat="1" ht="21">
      <c r="A260" s="70" t="s">
        <v>49</v>
      </c>
      <c r="B260" s="71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3"/>
      <c r="Q260" s="74"/>
      <c r="R260" s="74"/>
      <c r="S260" s="74"/>
      <c r="T260" s="74"/>
      <c r="U260" s="74"/>
    </row>
    <row r="261" spans="1:21" s="75" customFormat="1" ht="21">
      <c r="A261" s="80" t="s">
        <v>50</v>
      </c>
      <c r="B261" s="71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3"/>
      <c r="Q261" s="74"/>
      <c r="R261" s="74"/>
      <c r="S261" s="74"/>
      <c r="T261" s="74"/>
      <c r="U261" s="74"/>
    </row>
    <row r="262" spans="1:21" ht="21">
      <c r="A262" s="91" t="s">
        <v>51</v>
      </c>
      <c r="B262" s="86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8"/>
      <c r="P262" s="89"/>
      <c r="Q262" s="90"/>
      <c r="R262" s="90"/>
      <c r="S262" s="90"/>
      <c r="T262" s="90"/>
      <c r="U262" s="90"/>
    </row>
    <row r="263" spans="1:21" s="75" customFormat="1" ht="21">
      <c r="A263" s="92" t="s">
        <v>52</v>
      </c>
      <c r="B263" s="93">
        <v>30000</v>
      </c>
      <c r="C263" s="72"/>
      <c r="D263" s="72"/>
      <c r="E263" s="84">
        <v>15389</v>
      </c>
      <c r="F263" s="84">
        <v>556</v>
      </c>
      <c r="G263" s="84">
        <v>420</v>
      </c>
      <c r="H263" s="84">
        <v>409</v>
      </c>
      <c r="I263" s="84">
        <v>776</v>
      </c>
      <c r="J263" s="84">
        <v>380</v>
      </c>
      <c r="K263" s="84">
        <v>610</v>
      </c>
      <c r="L263" s="84">
        <v>8</v>
      </c>
      <c r="M263" s="84">
        <v>7</v>
      </c>
      <c r="N263" s="84">
        <v>1353</v>
      </c>
      <c r="O263" s="84">
        <v>1949</v>
      </c>
      <c r="P263" s="73">
        <v>0.5149</v>
      </c>
      <c r="Q263" s="74"/>
      <c r="R263" s="74"/>
      <c r="S263" s="74"/>
      <c r="T263" s="74"/>
      <c r="U263" s="74"/>
    </row>
    <row r="264" spans="1:21" s="75" customFormat="1" ht="21">
      <c r="A264" s="92" t="s">
        <v>53</v>
      </c>
      <c r="B264" s="93">
        <v>1000</v>
      </c>
      <c r="C264" s="72"/>
      <c r="D264" s="72"/>
      <c r="E264" s="72">
        <v>326</v>
      </c>
      <c r="F264" s="84">
        <v>2</v>
      </c>
      <c r="G264" s="84">
        <v>5</v>
      </c>
      <c r="H264" s="78" t="s">
        <v>83</v>
      </c>
      <c r="I264" s="84">
        <v>7</v>
      </c>
      <c r="J264" s="78" t="s">
        <v>83</v>
      </c>
      <c r="K264" s="84">
        <v>2</v>
      </c>
      <c r="L264" s="78" t="s">
        <v>83</v>
      </c>
      <c r="M264" s="78" t="s">
        <v>83</v>
      </c>
      <c r="N264" s="84">
        <v>2</v>
      </c>
      <c r="O264" s="84">
        <v>14</v>
      </c>
      <c r="P264" s="73">
        <v>0.326</v>
      </c>
      <c r="Q264" s="74"/>
      <c r="R264" s="74"/>
      <c r="S264" s="74"/>
      <c r="T264" s="74"/>
      <c r="U264" s="74"/>
    </row>
    <row r="265" spans="1:21" s="75" customFormat="1" ht="21">
      <c r="A265" s="92" t="s">
        <v>54</v>
      </c>
      <c r="B265" s="93"/>
      <c r="C265" s="72"/>
      <c r="D265" s="72"/>
      <c r="E265" s="72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73"/>
      <c r="Q265" s="74"/>
      <c r="R265" s="74"/>
      <c r="S265" s="74"/>
      <c r="T265" s="74"/>
      <c r="U265" s="74"/>
    </row>
    <row r="266" spans="1:21" s="75" customFormat="1" ht="21">
      <c r="A266" s="21" t="s">
        <v>218</v>
      </c>
      <c r="B266" s="93">
        <v>3000</v>
      </c>
      <c r="C266" s="72"/>
      <c r="D266" s="72"/>
      <c r="E266" s="84">
        <v>1366</v>
      </c>
      <c r="F266" s="78">
        <v>10</v>
      </c>
      <c r="G266" s="84">
        <v>13</v>
      </c>
      <c r="H266" s="84">
        <v>25</v>
      </c>
      <c r="I266" s="84">
        <v>205</v>
      </c>
      <c r="J266" s="84">
        <v>31</v>
      </c>
      <c r="K266" s="84">
        <v>90</v>
      </c>
      <c r="L266" s="78">
        <v>9</v>
      </c>
      <c r="M266" s="84">
        <v>2</v>
      </c>
      <c r="N266" s="84">
        <v>75</v>
      </c>
      <c r="O266" s="84">
        <v>310</v>
      </c>
      <c r="P266" s="73">
        <v>0.4553</v>
      </c>
      <c r="Q266" s="74"/>
      <c r="R266" s="74"/>
      <c r="S266" s="74"/>
      <c r="T266" s="74"/>
      <c r="U266" s="74"/>
    </row>
    <row r="267" spans="1:21" s="75" customFormat="1" ht="21">
      <c r="A267" s="21" t="s">
        <v>219</v>
      </c>
      <c r="B267" s="93">
        <v>1000</v>
      </c>
      <c r="C267" s="72"/>
      <c r="D267" s="72"/>
      <c r="E267" s="72">
        <v>678</v>
      </c>
      <c r="F267" s="84">
        <v>6</v>
      </c>
      <c r="G267" s="84">
        <v>4</v>
      </c>
      <c r="H267" s="84">
        <v>11</v>
      </c>
      <c r="I267" s="84">
        <v>30</v>
      </c>
      <c r="J267" s="78">
        <v>22</v>
      </c>
      <c r="K267" s="78">
        <v>40</v>
      </c>
      <c r="L267" s="78">
        <v>6</v>
      </c>
      <c r="M267" s="78">
        <v>9</v>
      </c>
      <c r="N267" s="84">
        <v>45</v>
      </c>
      <c r="O267" s="84">
        <v>83</v>
      </c>
      <c r="P267" s="73">
        <v>0.55</v>
      </c>
      <c r="Q267" s="74"/>
      <c r="R267" s="74"/>
      <c r="S267" s="74"/>
      <c r="T267" s="74"/>
      <c r="U267" s="74"/>
    </row>
    <row r="268" spans="1:21" s="75" customFormat="1" ht="21">
      <c r="A268" s="21" t="s">
        <v>220</v>
      </c>
      <c r="B268" s="93">
        <v>1000</v>
      </c>
      <c r="C268" s="72"/>
      <c r="D268" s="72"/>
      <c r="E268" s="72">
        <v>378</v>
      </c>
      <c r="F268" s="84">
        <v>25</v>
      </c>
      <c r="G268" s="84">
        <v>13</v>
      </c>
      <c r="H268" s="84">
        <v>13</v>
      </c>
      <c r="I268" s="84">
        <v>22</v>
      </c>
      <c r="J268" s="84">
        <v>6</v>
      </c>
      <c r="K268" s="84">
        <v>5</v>
      </c>
      <c r="L268" s="78" t="s">
        <v>83</v>
      </c>
      <c r="M268" s="78" t="s">
        <v>83</v>
      </c>
      <c r="N268" s="84">
        <v>44</v>
      </c>
      <c r="O268" s="84">
        <v>40</v>
      </c>
      <c r="P268" s="73">
        <v>0.678</v>
      </c>
      <c r="Q268" s="74"/>
      <c r="R268" s="74"/>
      <c r="S268" s="74"/>
      <c r="T268" s="74"/>
      <c r="U268" s="74"/>
    </row>
    <row r="269" spans="1:21" s="75" customFormat="1" ht="21">
      <c r="A269" s="74"/>
      <c r="B269" s="71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3"/>
      <c r="Q269" s="74"/>
      <c r="R269" s="74"/>
      <c r="S269" s="74"/>
      <c r="T269" s="74"/>
      <c r="U269" s="74"/>
    </row>
    <row r="270" spans="1:21" s="75" customFormat="1" ht="21">
      <c r="A270" s="92" t="s">
        <v>59</v>
      </c>
      <c r="B270" s="71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3"/>
      <c r="Q270" s="74"/>
      <c r="R270" s="74"/>
      <c r="S270" s="74"/>
      <c r="T270" s="74"/>
      <c r="U270" s="74"/>
    </row>
    <row r="271" spans="1:21" s="75" customFormat="1" ht="21">
      <c r="A271" s="92" t="s">
        <v>81</v>
      </c>
      <c r="B271" s="71">
        <v>300</v>
      </c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3">
        <v>0.8367</v>
      </c>
      <c r="Q271" s="74"/>
      <c r="R271" s="74"/>
      <c r="S271" s="74"/>
      <c r="T271" s="74"/>
      <c r="U271" s="74"/>
    </row>
    <row r="272" spans="1:21" s="75" customFormat="1" ht="21">
      <c r="A272" s="74" t="s">
        <v>221</v>
      </c>
      <c r="B272" s="71"/>
      <c r="C272" s="72">
        <v>36</v>
      </c>
      <c r="D272" s="72">
        <v>45</v>
      </c>
      <c r="E272" s="72">
        <v>81</v>
      </c>
      <c r="F272" s="78">
        <v>3</v>
      </c>
      <c r="G272" s="78" t="s">
        <v>83</v>
      </c>
      <c r="H272" s="72">
        <v>9</v>
      </c>
      <c r="I272" s="72">
        <v>15</v>
      </c>
      <c r="J272" s="78" t="s">
        <v>83</v>
      </c>
      <c r="K272" s="78">
        <v>2</v>
      </c>
      <c r="L272" s="78" t="s">
        <v>83</v>
      </c>
      <c r="M272" s="78" t="s">
        <v>83</v>
      </c>
      <c r="N272" s="72">
        <v>48</v>
      </c>
      <c r="O272" s="72">
        <v>62</v>
      </c>
      <c r="P272" s="73"/>
      <c r="Q272" s="74"/>
      <c r="R272" s="74"/>
      <c r="S272" s="74"/>
      <c r="T272" s="74"/>
      <c r="U272" s="74"/>
    </row>
    <row r="273" spans="1:21" s="75" customFormat="1" ht="21">
      <c r="A273" s="74" t="s">
        <v>222</v>
      </c>
      <c r="B273" s="71"/>
      <c r="C273" s="72">
        <v>18</v>
      </c>
      <c r="D273" s="72">
        <v>19</v>
      </c>
      <c r="E273" s="72">
        <v>37</v>
      </c>
      <c r="F273" s="72">
        <v>1</v>
      </c>
      <c r="G273" s="72">
        <v>1</v>
      </c>
      <c r="H273" s="72">
        <v>3</v>
      </c>
      <c r="I273" s="72">
        <v>12</v>
      </c>
      <c r="J273" s="72">
        <v>2</v>
      </c>
      <c r="K273" s="72">
        <v>4</v>
      </c>
      <c r="L273" s="72">
        <v>2</v>
      </c>
      <c r="M273" s="72">
        <v>2</v>
      </c>
      <c r="N273" s="72">
        <v>26</v>
      </c>
      <c r="O273" s="72">
        <v>38</v>
      </c>
      <c r="P273" s="73"/>
      <c r="Q273" s="74"/>
      <c r="R273" s="74"/>
      <c r="S273" s="74"/>
      <c r="T273" s="74"/>
      <c r="U273" s="74"/>
    </row>
    <row r="274" spans="1:21" s="75" customFormat="1" ht="21">
      <c r="A274" s="74" t="s">
        <v>223</v>
      </c>
      <c r="B274" s="71"/>
      <c r="C274" s="72">
        <v>31</v>
      </c>
      <c r="D274" s="72">
        <v>31</v>
      </c>
      <c r="E274" s="72">
        <v>62</v>
      </c>
      <c r="F274" s="78">
        <v>3</v>
      </c>
      <c r="G274" s="78">
        <v>2</v>
      </c>
      <c r="H274" s="72">
        <v>2</v>
      </c>
      <c r="I274" s="72">
        <v>5</v>
      </c>
      <c r="J274" s="72">
        <v>1</v>
      </c>
      <c r="K274" s="72">
        <v>1</v>
      </c>
      <c r="L274" s="72">
        <v>1</v>
      </c>
      <c r="M274" s="78" t="s">
        <v>83</v>
      </c>
      <c r="N274" s="72">
        <v>38</v>
      </c>
      <c r="O274" s="72">
        <v>39</v>
      </c>
      <c r="P274" s="73"/>
      <c r="Q274" s="74"/>
      <c r="R274" s="74"/>
      <c r="S274" s="74"/>
      <c r="T274" s="74"/>
      <c r="U274" s="74"/>
    </row>
    <row r="275" spans="1:21" s="75" customFormat="1" ht="21">
      <c r="A275" s="24" t="s">
        <v>85</v>
      </c>
      <c r="B275" s="71">
        <v>300</v>
      </c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3"/>
      <c r="Q275" s="74"/>
      <c r="R275" s="74"/>
      <c r="S275" s="74"/>
      <c r="T275" s="74"/>
      <c r="U275" s="74"/>
    </row>
    <row r="276" spans="1:21" s="75" customFormat="1" ht="21">
      <c r="A276" s="77" t="s">
        <v>221</v>
      </c>
      <c r="B276" s="71"/>
      <c r="C276" s="72">
        <v>163</v>
      </c>
      <c r="D276" s="72">
        <v>154</v>
      </c>
      <c r="E276" s="72">
        <v>317</v>
      </c>
      <c r="F276" s="72">
        <v>3</v>
      </c>
      <c r="G276" s="72">
        <v>5</v>
      </c>
      <c r="H276" s="72">
        <v>22</v>
      </c>
      <c r="I276" s="72">
        <v>26</v>
      </c>
      <c r="J276" s="72">
        <v>17</v>
      </c>
      <c r="K276" s="72">
        <v>21</v>
      </c>
      <c r="L276" s="72">
        <v>11</v>
      </c>
      <c r="M276" s="72">
        <v>7</v>
      </c>
      <c r="N276" s="72">
        <v>216</v>
      </c>
      <c r="O276" s="72">
        <v>213</v>
      </c>
      <c r="P276" s="73"/>
      <c r="Q276" s="74"/>
      <c r="R276" s="74"/>
      <c r="S276" s="74"/>
      <c r="T276" s="74"/>
      <c r="U276" s="74"/>
    </row>
    <row r="277" spans="1:21" s="75" customFormat="1" ht="21">
      <c r="A277" s="77" t="s">
        <v>224</v>
      </c>
      <c r="B277" s="71"/>
      <c r="C277" s="78" t="s">
        <v>83</v>
      </c>
      <c r="D277" s="78" t="s">
        <v>83</v>
      </c>
      <c r="E277" s="78" t="s">
        <v>83</v>
      </c>
      <c r="F277" s="78" t="s">
        <v>83</v>
      </c>
      <c r="G277" s="78" t="s">
        <v>83</v>
      </c>
      <c r="H277" s="78" t="s">
        <v>83</v>
      </c>
      <c r="I277" s="78" t="s">
        <v>83</v>
      </c>
      <c r="J277" s="78" t="s">
        <v>83</v>
      </c>
      <c r="K277" s="78" t="s">
        <v>83</v>
      </c>
      <c r="L277" s="78" t="s">
        <v>83</v>
      </c>
      <c r="M277" s="78" t="s">
        <v>83</v>
      </c>
      <c r="N277" s="78" t="s">
        <v>83</v>
      </c>
      <c r="O277" s="78" t="s">
        <v>83</v>
      </c>
      <c r="P277" s="73"/>
      <c r="Q277" s="74"/>
      <c r="R277" s="74"/>
      <c r="S277" s="74"/>
      <c r="T277" s="74"/>
      <c r="U277" s="74"/>
    </row>
    <row r="278" spans="1:21" s="75" customFormat="1" ht="21">
      <c r="A278" s="77" t="s">
        <v>225</v>
      </c>
      <c r="B278" s="71"/>
      <c r="C278" s="72">
        <v>205</v>
      </c>
      <c r="D278" s="72">
        <v>217</v>
      </c>
      <c r="E278" s="72">
        <v>442</v>
      </c>
      <c r="F278" s="72">
        <v>9</v>
      </c>
      <c r="G278" s="72">
        <v>15</v>
      </c>
      <c r="H278" s="72">
        <v>19</v>
      </c>
      <c r="I278" s="72">
        <v>26</v>
      </c>
      <c r="J278" s="72">
        <v>12</v>
      </c>
      <c r="K278" s="72">
        <v>23</v>
      </c>
      <c r="L278" s="72">
        <v>15</v>
      </c>
      <c r="M278" s="72">
        <v>11</v>
      </c>
      <c r="N278" s="72">
        <v>260</v>
      </c>
      <c r="O278" s="72">
        <v>292</v>
      </c>
      <c r="P278" s="73"/>
      <c r="Q278" s="74"/>
      <c r="R278" s="74"/>
      <c r="S278" s="74"/>
      <c r="T278" s="74"/>
      <c r="U278" s="74"/>
    </row>
    <row r="279" spans="1:21" s="75" customFormat="1" ht="21">
      <c r="A279" s="24" t="s">
        <v>88</v>
      </c>
      <c r="B279" s="71">
        <v>300</v>
      </c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3">
        <v>1.32</v>
      </c>
      <c r="Q279" s="74"/>
      <c r="R279" s="74"/>
      <c r="S279" s="74"/>
      <c r="T279" s="74"/>
      <c r="U279" s="74"/>
    </row>
    <row r="280" spans="1:21" s="75" customFormat="1" ht="21">
      <c r="A280" s="77" t="s">
        <v>226</v>
      </c>
      <c r="B280" s="71"/>
      <c r="C280" s="72">
        <v>21</v>
      </c>
      <c r="D280" s="72">
        <v>37</v>
      </c>
      <c r="E280" s="72">
        <v>58</v>
      </c>
      <c r="F280" s="78" t="s">
        <v>83</v>
      </c>
      <c r="G280" s="78" t="s">
        <v>83</v>
      </c>
      <c r="H280" s="78" t="s">
        <v>83</v>
      </c>
      <c r="I280" s="78" t="s">
        <v>83</v>
      </c>
      <c r="J280" s="78" t="s">
        <v>83</v>
      </c>
      <c r="K280" s="78" t="s">
        <v>83</v>
      </c>
      <c r="L280" s="78" t="s">
        <v>83</v>
      </c>
      <c r="M280" s="78" t="s">
        <v>83</v>
      </c>
      <c r="N280" s="72">
        <v>21</v>
      </c>
      <c r="O280" s="72">
        <v>37</v>
      </c>
      <c r="P280" s="73"/>
      <c r="Q280" s="74"/>
      <c r="R280" s="74"/>
      <c r="S280" s="74"/>
      <c r="T280" s="74"/>
      <c r="U280" s="74"/>
    </row>
    <row r="281" spans="1:21" s="75" customFormat="1" ht="21">
      <c r="A281" s="77" t="s">
        <v>227</v>
      </c>
      <c r="B281" s="71"/>
      <c r="C281" s="72">
        <v>98</v>
      </c>
      <c r="D281" s="72">
        <v>113</v>
      </c>
      <c r="E281" s="72">
        <v>211</v>
      </c>
      <c r="F281" s="72">
        <v>8</v>
      </c>
      <c r="G281" s="72">
        <v>15</v>
      </c>
      <c r="H281" s="72">
        <v>12</v>
      </c>
      <c r="I281" s="72">
        <v>10</v>
      </c>
      <c r="J281" s="72">
        <v>11</v>
      </c>
      <c r="K281" s="72">
        <v>8</v>
      </c>
      <c r="L281" s="78" t="s">
        <v>83</v>
      </c>
      <c r="M281" s="78" t="s">
        <v>83</v>
      </c>
      <c r="N281" s="72">
        <v>129</v>
      </c>
      <c r="O281" s="72">
        <v>146</v>
      </c>
      <c r="P281" s="73"/>
      <c r="Q281" s="74"/>
      <c r="R281" s="74"/>
      <c r="S281" s="74"/>
      <c r="T281" s="74"/>
      <c r="U281" s="74"/>
    </row>
    <row r="282" spans="1:21" s="75" customFormat="1" ht="21">
      <c r="A282" s="77" t="s">
        <v>228</v>
      </c>
      <c r="B282" s="71"/>
      <c r="C282" s="78">
        <v>59</v>
      </c>
      <c r="D282" s="78">
        <v>49</v>
      </c>
      <c r="E282" s="78">
        <v>108</v>
      </c>
      <c r="F282" s="72">
        <v>11</v>
      </c>
      <c r="G282" s="78">
        <v>12</v>
      </c>
      <c r="H282" s="72">
        <v>5</v>
      </c>
      <c r="I282" s="72">
        <v>9</v>
      </c>
      <c r="J282" s="72">
        <v>11</v>
      </c>
      <c r="K282" s="78">
        <v>6</v>
      </c>
      <c r="L282" s="78">
        <v>6</v>
      </c>
      <c r="M282" s="78">
        <v>7</v>
      </c>
      <c r="N282" s="72">
        <v>92</v>
      </c>
      <c r="O282" s="72">
        <v>83</v>
      </c>
      <c r="P282" s="73"/>
      <c r="Q282" s="74"/>
      <c r="R282" s="74"/>
      <c r="S282" s="74"/>
      <c r="T282" s="74"/>
      <c r="U282" s="74"/>
    </row>
    <row r="283" spans="1:21" s="75" customFormat="1" ht="21">
      <c r="A283" s="77" t="s">
        <v>229</v>
      </c>
      <c r="B283" s="71"/>
      <c r="C283" s="72">
        <v>3</v>
      </c>
      <c r="D283" s="72">
        <v>18</v>
      </c>
      <c r="E283" s="72">
        <v>21</v>
      </c>
      <c r="F283" s="78" t="s">
        <v>83</v>
      </c>
      <c r="G283" s="72">
        <v>5</v>
      </c>
      <c r="H283" s="72">
        <v>1</v>
      </c>
      <c r="I283" s="72">
        <v>1</v>
      </c>
      <c r="J283" s="78" t="s">
        <v>83</v>
      </c>
      <c r="K283" s="78" t="s">
        <v>83</v>
      </c>
      <c r="L283" s="78" t="s">
        <v>83</v>
      </c>
      <c r="M283" s="78" t="s">
        <v>83</v>
      </c>
      <c r="N283" s="72">
        <v>4</v>
      </c>
      <c r="O283" s="78">
        <v>24</v>
      </c>
      <c r="P283" s="73"/>
      <c r="Q283" s="74"/>
      <c r="R283" s="74"/>
      <c r="S283" s="74"/>
      <c r="T283" s="74"/>
      <c r="U283" s="74"/>
    </row>
    <row r="284" spans="1:21" s="75" customFormat="1" ht="21">
      <c r="A284" s="24" t="s">
        <v>158</v>
      </c>
      <c r="B284" s="71"/>
      <c r="C284" s="72"/>
      <c r="D284" s="72"/>
      <c r="E284" s="72"/>
      <c r="F284" s="78"/>
      <c r="G284" s="72"/>
      <c r="H284" s="72"/>
      <c r="I284" s="72"/>
      <c r="J284" s="78"/>
      <c r="K284" s="78"/>
      <c r="L284" s="78"/>
      <c r="M284" s="78"/>
      <c r="N284" s="72"/>
      <c r="O284" s="78"/>
      <c r="P284" s="73"/>
      <c r="Q284" s="74"/>
      <c r="R284" s="74"/>
      <c r="S284" s="74"/>
      <c r="T284" s="74"/>
      <c r="U284" s="74"/>
    </row>
    <row r="285" spans="1:21" s="75" customFormat="1" ht="21">
      <c r="A285" s="77" t="s">
        <v>230</v>
      </c>
      <c r="B285" s="71"/>
      <c r="C285" s="72">
        <v>25</v>
      </c>
      <c r="D285" s="72">
        <v>32</v>
      </c>
      <c r="E285" s="72">
        <v>57</v>
      </c>
      <c r="F285" s="78">
        <v>14</v>
      </c>
      <c r="G285" s="72">
        <v>24</v>
      </c>
      <c r="H285" s="72">
        <v>16</v>
      </c>
      <c r="I285" s="72">
        <v>20</v>
      </c>
      <c r="J285" s="78">
        <v>10</v>
      </c>
      <c r="K285" s="78">
        <v>10</v>
      </c>
      <c r="L285" s="78" t="s">
        <v>83</v>
      </c>
      <c r="M285" s="78" t="s">
        <v>83</v>
      </c>
      <c r="N285" s="72">
        <v>65</v>
      </c>
      <c r="O285" s="78">
        <v>86</v>
      </c>
      <c r="P285" s="73"/>
      <c r="Q285" s="74"/>
      <c r="R285" s="74"/>
      <c r="S285" s="74"/>
      <c r="T285" s="74"/>
      <c r="U285" s="74"/>
    </row>
    <row r="286" spans="1:21" s="75" customFormat="1" ht="21">
      <c r="A286" s="77" t="s">
        <v>231</v>
      </c>
      <c r="B286" s="71"/>
      <c r="C286" s="72">
        <v>5</v>
      </c>
      <c r="D286" s="72">
        <v>7</v>
      </c>
      <c r="E286" s="72">
        <v>12</v>
      </c>
      <c r="F286" s="78">
        <v>8</v>
      </c>
      <c r="G286" s="72">
        <v>5</v>
      </c>
      <c r="H286" s="72">
        <v>4</v>
      </c>
      <c r="I286" s="72">
        <v>10</v>
      </c>
      <c r="J286" s="78" t="s">
        <v>83</v>
      </c>
      <c r="K286" s="78" t="s">
        <v>83</v>
      </c>
      <c r="L286" s="78" t="s">
        <v>83</v>
      </c>
      <c r="M286" s="78" t="s">
        <v>83</v>
      </c>
      <c r="N286" s="72">
        <v>17</v>
      </c>
      <c r="O286" s="78">
        <v>22</v>
      </c>
      <c r="P286" s="73"/>
      <c r="Q286" s="74"/>
      <c r="R286" s="74"/>
      <c r="S286" s="74"/>
      <c r="T286" s="74"/>
      <c r="U286" s="74"/>
    </row>
    <row r="287" spans="1:21" s="75" customFormat="1" ht="21">
      <c r="A287" s="24" t="s">
        <v>91</v>
      </c>
      <c r="B287" s="71">
        <v>300</v>
      </c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3" t="s">
        <v>132</v>
      </c>
      <c r="Q287" s="74"/>
      <c r="R287" s="74"/>
      <c r="S287" s="74"/>
      <c r="T287" s="74"/>
      <c r="U287" s="74"/>
    </row>
    <row r="288" spans="1:21" s="75" customFormat="1" ht="21">
      <c r="A288" s="77" t="s">
        <v>226</v>
      </c>
      <c r="B288" s="72"/>
      <c r="C288" s="72">
        <v>137</v>
      </c>
      <c r="D288" s="72">
        <v>263</v>
      </c>
      <c r="E288" s="72"/>
      <c r="F288" s="72"/>
      <c r="G288" s="72"/>
      <c r="H288" s="72"/>
      <c r="I288" s="72"/>
      <c r="J288" s="72"/>
      <c r="K288" s="72"/>
      <c r="L288" s="78"/>
      <c r="M288" s="78"/>
      <c r="N288" s="72"/>
      <c r="O288" s="72"/>
      <c r="P288" s="73"/>
      <c r="Q288" s="74"/>
      <c r="R288" s="74"/>
      <c r="S288" s="74"/>
      <c r="T288" s="74"/>
      <c r="U288" s="74"/>
    </row>
    <row r="289" spans="1:21" s="75" customFormat="1" ht="21">
      <c r="A289" s="77" t="s">
        <v>232</v>
      </c>
      <c r="B289" s="71"/>
      <c r="C289" s="78">
        <v>241</v>
      </c>
      <c r="D289" s="78">
        <v>273</v>
      </c>
      <c r="E289" s="78">
        <v>514</v>
      </c>
      <c r="F289" s="78" t="s">
        <v>83</v>
      </c>
      <c r="G289" s="78" t="s">
        <v>83</v>
      </c>
      <c r="H289" s="78" t="s">
        <v>83</v>
      </c>
      <c r="I289" s="78" t="s">
        <v>83</v>
      </c>
      <c r="J289" s="78" t="s">
        <v>83</v>
      </c>
      <c r="K289" s="78" t="s">
        <v>83</v>
      </c>
      <c r="L289" s="78" t="s">
        <v>83</v>
      </c>
      <c r="M289" s="78" t="s">
        <v>83</v>
      </c>
      <c r="N289" s="78" t="s">
        <v>83</v>
      </c>
      <c r="O289" s="78" t="s">
        <v>83</v>
      </c>
      <c r="P289" s="73"/>
      <c r="Q289" s="74"/>
      <c r="R289" s="74"/>
      <c r="S289" s="74"/>
      <c r="T289" s="74"/>
      <c r="U289" s="74"/>
    </row>
    <row r="290" spans="1:21" s="75" customFormat="1" ht="21">
      <c r="A290" s="77" t="s">
        <v>233</v>
      </c>
      <c r="B290" s="71"/>
      <c r="C290" s="72">
        <v>226</v>
      </c>
      <c r="D290" s="72">
        <v>164</v>
      </c>
      <c r="E290" s="72">
        <v>390</v>
      </c>
      <c r="F290" s="72">
        <v>5</v>
      </c>
      <c r="G290" s="72">
        <v>8</v>
      </c>
      <c r="H290" s="72">
        <v>20</v>
      </c>
      <c r="I290" s="72">
        <v>15</v>
      </c>
      <c r="J290" s="72">
        <v>14</v>
      </c>
      <c r="K290" s="72">
        <v>16</v>
      </c>
      <c r="L290" s="78" t="s">
        <v>83</v>
      </c>
      <c r="M290" s="72">
        <v>3</v>
      </c>
      <c r="N290" s="72">
        <v>265</v>
      </c>
      <c r="O290" s="72">
        <v>203</v>
      </c>
      <c r="P290" s="73"/>
      <c r="Q290" s="74"/>
      <c r="R290" s="74"/>
      <c r="S290" s="74"/>
      <c r="T290" s="74"/>
      <c r="U290" s="74"/>
    </row>
    <row r="291" spans="1:21" s="75" customFormat="1" ht="21">
      <c r="A291" s="24" t="s">
        <v>94</v>
      </c>
      <c r="B291" s="71">
        <v>300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3">
        <v>1.25</v>
      </c>
      <c r="Q291" s="74"/>
      <c r="R291" s="74"/>
      <c r="S291" s="74"/>
      <c r="T291" s="74"/>
      <c r="U291" s="74"/>
    </row>
    <row r="292" spans="1:21" s="75" customFormat="1" ht="21">
      <c r="A292" s="77" t="s">
        <v>234</v>
      </c>
      <c r="B292" s="71"/>
      <c r="C292" s="72">
        <v>25</v>
      </c>
      <c r="D292" s="72">
        <v>57</v>
      </c>
      <c r="E292" s="72">
        <v>82</v>
      </c>
      <c r="F292" s="78" t="s">
        <v>83</v>
      </c>
      <c r="G292" s="72">
        <v>4</v>
      </c>
      <c r="H292" s="72">
        <v>7</v>
      </c>
      <c r="I292" s="72">
        <v>12</v>
      </c>
      <c r="J292" s="78" t="s">
        <v>83</v>
      </c>
      <c r="K292" s="72">
        <v>2</v>
      </c>
      <c r="L292" s="78" t="s">
        <v>83</v>
      </c>
      <c r="M292" s="78" t="s">
        <v>83</v>
      </c>
      <c r="N292" s="72">
        <v>32</v>
      </c>
      <c r="O292" s="72">
        <v>75</v>
      </c>
      <c r="P292" s="73"/>
      <c r="Q292" s="74"/>
      <c r="R292" s="74"/>
      <c r="S292" s="74"/>
      <c r="T292" s="74"/>
      <c r="U292" s="74"/>
    </row>
    <row r="293" spans="1:21" s="75" customFormat="1" ht="21">
      <c r="A293" s="77" t="s">
        <v>235</v>
      </c>
      <c r="B293" s="71"/>
      <c r="C293" s="72">
        <v>20</v>
      </c>
      <c r="D293" s="72">
        <v>37</v>
      </c>
      <c r="E293" s="72">
        <v>57</v>
      </c>
      <c r="F293" s="78">
        <v>2</v>
      </c>
      <c r="G293" s="72">
        <v>4</v>
      </c>
      <c r="H293" s="72">
        <v>7</v>
      </c>
      <c r="I293" s="72">
        <v>9</v>
      </c>
      <c r="J293" s="72">
        <v>1</v>
      </c>
      <c r="K293" s="72">
        <v>1</v>
      </c>
      <c r="L293" s="78" t="s">
        <v>83</v>
      </c>
      <c r="M293" s="78" t="s">
        <v>83</v>
      </c>
      <c r="N293" s="72">
        <v>30</v>
      </c>
      <c r="O293" s="72">
        <v>51</v>
      </c>
      <c r="P293" s="73"/>
      <c r="Q293" s="74"/>
      <c r="R293" s="74"/>
      <c r="S293" s="74"/>
      <c r="T293" s="74"/>
      <c r="U293" s="74"/>
    </row>
    <row r="294" spans="1:21" s="75" customFormat="1" ht="21">
      <c r="A294" s="77" t="s">
        <v>236</v>
      </c>
      <c r="B294" s="71"/>
      <c r="C294" s="72">
        <v>22</v>
      </c>
      <c r="D294" s="72">
        <v>36</v>
      </c>
      <c r="E294" s="72">
        <v>58</v>
      </c>
      <c r="F294" s="78">
        <v>1</v>
      </c>
      <c r="G294" s="78">
        <v>2</v>
      </c>
      <c r="H294" s="72">
        <v>4</v>
      </c>
      <c r="I294" s="72">
        <v>7</v>
      </c>
      <c r="J294" s="72">
        <v>2</v>
      </c>
      <c r="K294" s="72">
        <v>4</v>
      </c>
      <c r="L294" s="78" t="s">
        <v>83</v>
      </c>
      <c r="M294" s="78" t="s">
        <v>83</v>
      </c>
      <c r="N294" s="72">
        <v>29</v>
      </c>
      <c r="O294" s="72">
        <v>49</v>
      </c>
      <c r="P294" s="73"/>
      <c r="Q294" s="74"/>
      <c r="R294" s="74"/>
      <c r="S294" s="74"/>
      <c r="T294" s="74"/>
      <c r="U294" s="74"/>
    </row>
    <row r="295" spans="1:21" s="75" customFormat="1" ht="21">
      <c r="A295" s="77" t="s">
        <v>237</v>
      </c>
      <c r="B295" s="71"/>
      <c r="C295" s="78">
        <v>52</v>
      </c>
      <c r="D295" s="78">
        <v>98</v>
      </c>
      <c r="E295" s="78">
        <v>150</v>
      </c>
      <c r="F295" s="78" t="s">
        <v>83</v>
      </c>
      <c r="G295" s="78" t="s">
        <v>83</v>
      </c>
      <c r="H295" s="78" t="s">
        <v>83</v>
      </c>
      <c r="I295" s="78" t="s">
        <v>83</v>
      </c>
      <c r="J295" s="78" t="s">
        <v>83</v>
      </c>
      <c r="K295" s="78" t="s">
        <v>83</v>
      </c>
      <c r="L295" s="78" t="s">
        <v>83</v>
      </c>
      <c r="M295" s="78" t="s">
        <v>83</v>
      </c>
      <c r="N295" s="78" t="s">
        <v>83</v>
      </c>
      <c r="O295" s="78" t="s">
        <v>83</v>
      </c>
      <c r="P295" s="73"/>
      <c r="Q295" s="74"/>
      <c r="R295" s="74"/>
      <c r="S295" s="74"/>
      <c r="T295" s="74"/>
      <c r="U295" s="74"/>
    </row>
    <row r="296" spans="1:21" s="75" customFormat="1" ht="21">
      <c r="A296" s="77" t="s">
        <v>238</v>
      </c>
      <c r="B296" s="71"/>
      <c r="C296" s="72">
        <v>10</v>
      </c>
      <c r="D296" s="72">
        <v>18</v>
      </c>
      <c r="E296" s="72">
        <v>28</v>
      </c>
      <c r="F296" s="78" t="s">
        <v>83</v>
      </c>
      <c r="G296" s="78">
        <v>2</v>
      </c>
      <c r="H296" s="72">
        <v>2</v>
      </c>
      <c r="I296" s="72">
        <v>6</v>
      </c>
      <c r="J296" s="78" t="s">
        <v>83</v>
      </c>
      <c r="K296" s="78" t="s">
        <v>83</v>
      </c>
      <c r="L296" s="78" t="s">
        <v>83</v>
      </c>
      <c r="M296" s="78" t="s">
        <v>83</v>
      </c>
      <c r="N296" s="72">
        <v>12</v>
      </c>
      <c r="O296" s="72">
        <v>26</v>
      </c>
      <c r="P296" s="73"/>
      <c r="Q296" s="74"/>
      <c r="R296" s="74"/>
      <c r="S296" s="74"/>
      <c r="T296" s="74"/>
      <c r="U296" s="74"/>
    </row>
    <row r="297" spans="1:21" s="75" customFormat="1" ht="21">
      <c r="A297" s="24" t="s">
        <v>97</v>
      </c>
      <c r="B297" s="71">
        <v>300</v>
      </c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3">
        <v>4.2666</v>
      </c>
      <c r="Q297" s="74"/>
      <c r="R297" s="74"/>
      <c r="S297" s="74"/>
      <c r="T297" s="74"/>
      <c r="U297" s="74"/>
    </row>
    <row r="298" spans="1:21" s="75" customFormat="1" ht="21">
      <c r="A298" s="77" t="s">
        <v>221</v>
      </c>
      <c r="B298" s="71"/>
      <c r="C298" s="72">
        <v>73</v>
      </c>
      <c r="D298" s="72">
        <v>85</v>
      </c>
      <c r="E298" s="72">
        <v>141</v>
      </c>
      <c r="F298" s="72">
        <v>11</v>
      </c>
      <c r="G298" s="72">
        <v>13</v>
      </c>
      <c r="H298" s="72">
        <v>27</v>
      </c>
      <c r="I298" s="72">
        <v>46</v>
      </c>
      <c r="J298" s="78">
        <v>11</v>
      </c>
      <c r="K298" s="72">
        <v>13</v>
      </c>
      <c r="L298" s="78">
        <v>12</v>
      </c>
      <c r="M298" s="72">
        <v>8</v>
      </c>
      <c r="N298" s="72">
        <v>134</v>
      </c>
      <c r="O298" s="72">
        <v>165</v>
      </c>
      <c r="P298" s="73"/>
      <c r="Q298" s="74"/>
      <c r="R298" s="74"/>
      <c r="S298" s="74"/>
      <c r="T298" s="74"/>
      <c r="U298" s="74"/>
    </row>
    <row r="299" spans="1:21" s="75" customFormat="1" ht="21">
      <c r="A299" s="77" t="s">
        <v>239</v>
      </c>
      <c r="B299" s="71"/>
      <c r="C299" s="72">
        <v>99</v>
      </c>
      <c r="D299" s="72">
        <v>105</v>
      </c>
      <c r="E299" s="72">
        <v>229</v>
      </c>
      <c r="F299" s="72">
        <v>17</v>
      </c>
      <c r="G299" s="72">
        <v>16</v>
      </c>
      <c r="H299" s="72">
        <v>36</v>
      </c>
      <c r="I299" s="72">
        <v>39</v>
      </c>
      <c r="J299" s="72">
        <v>38</v>
      </c>
      <c r="K299" s="72">
        <v>49</v>
      </c>
      <c r="L299" s="72">
        <v>19</v>
      </c>
      <c r="M299" s="72">
        <v>15</v>
      </c>
      <c r="N299" s="72">
        <v>209</v>
      </c>
      <c r="O299" s="72">
        <v>224</v>
      </c>
      <c r="P299" s="73"/>
      <c r="Q299" s="74"/>
      <c r="R299" s="74"/>
      <c r="S299" s="74"/>
      <c r="T299" s="74"/>
      <c r="U299" s="74"/>
    </row>
    <row r="300" spans="1:21" s="75" customFormat="1" ht="21">
      <c r="A300" s="77" t="s">
        <v>228</v>
      </c>
      <c r="B300" s="71"/>
      <c r="C300" s="72">
        <v>69</v>
      </c>
      <c r="D300" s="72">
        <v>78</v>
      </c>
      <c r="E300" s="72">
        <v>149</v>
      </c>
      <c r="F300" s="78">
        <v>12</v>
      </c>
      <c r="G300" s="72">
        <v>10</v>
      </c>
      <c r="H300" s="72">
        <v>19</v>
      </c>
      <c r="I300" s="72">
        <v>13</v>
      </c>
      <c r="J300" s="72">
        <v>24</v>
      </c>
      <c r="K300" s="72">
        <v>29</v>
      </c>
      <c r="L300" s="72">
        <v>19</v>
      </c>
      <c r="M300" s="72">
        <v>23</v>
      </c>
      <c r="N300" s="72">
        <v>143</v>
      </c>
      <c r="O300" s="72">
        <v>153</v>
      </c>
      <c r="P300" s="73"/>
      <c r="Q300" s="74"/>
      <c r="R300" s="74"/>
      <c r="S300" s="74"/>
      <c r="T300" s="74"/>
      <c r="U300" s="74"/>
    </row>
    <row r="301" spans="1:21" s="75" customFormat="1" ht="21">
      <c r="A301" s="77" t="s">
        <v>240</v>
      </c>
      <c r="B301" s="71"/>
      <c r="C301" s="72">
        <v>115</v>
      </c>
      <c r="D301" s="72">
        <v>91</v>
      </c>
      <c r="E301" s="72">
        <v>146</v>
      </c>
      <c r="F301" s="78">
        <v>8</v>
      </c>
      <c r="G301" s="72">
        <v>11</v>
      </c>
      <c r="H301" s="72">
        <v>25</v>
      </c>
      <c r="I301" s="72">
        <v>33</v>
      </c>
      <c r="J301" s="72">
        <v>26</v>
      </c>
      <c r="K301" s="72">
        <v>29</v>
      </c>
      <c r="L301" s="72">
        <v>6</v>
      </c>
      <c r="M301" s="72">
        <v>8</v>
      </c>
      <c r="N301" s="72">
        <v>180</v>
      </c>
      <c r="O301" s="72">
        <v>172</v>
      </c>
      <c r="P301" s="73"/>
      <c r="Q301" s="74"/>
      <c r="R301" s="74"/>
      <c r="S301" s="74"/>
      <c r="T301" s="74"/>
      <c r="U301" s="74"/>
    </row>
    <row r="302" spans="1:21" s="75" customFormat="1" ht="21">
      <c r="A302" s="77" t="s">
        <v>241</v>
      </c>
      <c r="B302" s="71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3"/>
      <c r="Q302" s="74"/>
      <c r="R302" s="74"/>
      <c r="S302" s="74"/>
      <c r="T302" s="74"/>
      <c r="U302" s="74"/>
    </row>
    <row r="303" spans="1:21" s="75" customFormat="1" ht="21">
      <c r="A303" s="24" t="s">
        <v>100</v>
      </c>
      <c r="B303" s="71">
        <v>300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3">
        <v>3.2933</v>
      </c>
      <c r="Q303" s="74"/>
      <c r="R303" s="74"/>
      <c r="S303" s="74"/>
      <c r="T303" s="74"/>
      <c r="U303" s="74"/>
    </row>
    <row r="304" spans="1:21" s="75" customFormat="1" ht="21">
      <c r="A304" s="77" t="s">
        <v>242</v>
      </c>
      <c r="B304" s="71"/>
      <c r="C304" s="72">
        <v>73</v>
      </c>
      <c r="D304" s="72">
        <v>110</v>
      </c>
      <c r="E304" s="72">
        <v>183</v>
      </c>
      <c r="F304" s="72">
        <v>13</v>
      </c>
      <c r="G304" s="72">
        <v>15</v>
      </c>
      <c r="H304" s="72">
        <v>17</v>
      </c>
      <c r="I304" s="72">
        <v>22</v>
      </c>
      <c r="J304" s="78">
        <v>4</v>
      </c>
      <c r="K304" s="78">
        <v>7</v>
      </c>
      <c r="L304" s="78" t="s">
        <v>83</v>
      </c>
      <c r="M304" s="78" t="s">
        <v>83</v>
      </c>
      <c r="N304" s="72">
        <v>34</v>
      </c>
      <c r="O304" s="72">
        <v>44</v>
      </c>
      <c r="P304" s="73"/>
      <c r="Q304" s="74"/>
      <c r="R304" s="74"/>
      <c r="S304" s="74"/>
      <c r="T304" s="74"/>
      <c r="U304" s="74"/>
    </row>
    <row r="305" spans="1:21" s="75" customFormat="1" ht="21">
      <c r="A305" s="77" t="s">
        <v>243</v>
      </c>
      <c r="B305" s="71"/>
      <c r="C305" s="72">
        <v>101</v>
      </c>
      <c r="D305" s="72">
        <v>137</v>
      </c>
      <c r="E305" s="72">
        <v>238</v>
      </c>
      <c r="F305" s="72">
        <v>12</v>
      </c>
      <c r="G305" s="72">
        <v>16</v>
      </c>
      <c r="H305" s="72">
        <v>18</v>
      </c>
      <c r="I305" s="72">
        <v>32</v>
      </c>
      <c r="J305" s="72">
        <v>9</v>
      </c>
      <c r="K305" s="72">
        <v>20</v>
      </c>
      <c r="L305" s="72">
        <v>3</v>
      </c>
      <c r="M305" s="72">
        <v>4</v>
      </c>
      <c r="N305" s="72">
        <v>42</v>
      </c>
      <c r="O305" s="72">
        <v>72</v>
      </c>
      <c r="P305" s="73"/>
      <c r="Q305" s="74"/>
      <c r="R305" s="74"/>
      <c r="S305" s="74"/>
      <c r="T305" s="74"/>
      <c r="U305" s="74"/>
    </row>
    <row r="306" spans="1:21" s="75" customFormat="1" ht="21">
      <c r="A306" s="77" t="s">
        <v>244</v>
      </c>
      <c r="B306" s="71"/>
      <c r="C306" s="72">
        <v>111</v>
      </c>
      <c r="D306" s="72">
        <v>144</v>
      </c>
      <c r="E306" s="72">
        <v>255</v>
      </c>
      <c r="F306" s="72">
        <v>10</v>
      </c>
      <c r="G306" s="72">
        <v>15</v>
      </c>
      <c r="H306" s="72">
        <v>22</v>
      </c>
      <c r="I306" s="72">
        <v>26</v>
      </c>
      <c r="J306" s="72">
        <v>17</v>
      </c>
      <c r="K306" s="72">
        <v>13</v>
      </c>
      <c r="L306" s="78">
        <v>9</v>
      </c>
      <c r="M306" s="72">
        <v>8</v>
      </c>
      <c r="N306" s="72">
        <v>58</v>
      </c>
      <c r="O306" s="72">
        <v>62</v>
      </c>
      <c r="P306" s="73"/>
      <c r="Q306" s="74"/>
      <c r="R306" s="74"/>
      <c r="S306" s="74"/>
      <c r="T306" s="74"/>
      <c r="U306" s="74"/>
    </row>
    <row r="307" spans="1:21" s="75" customFormat="1" ht="21">
      <c r="A307" s="24" t="s">
        <v>103</v>
      </c>
      <c r="B307" s="71">
        <v>300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3"/>
      <c r="Q307" s="74"/>
      <c r="R307" s="74"/>
      <c r="S307" s="74"/>
      <c r="T307" s="74"/>
      <c r="U307" s="74"/>
    </row>
    <row r="308" spans="1:21" s="75" customFormat="1" ht="21">
      <c r="A308" s="77" t="s">
        <v>245</v>
      </c>
      <c r="B308" s="71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3"/>
      <c r="Q308" s="74"/>
      <c r="R308" s="74"/>
      <c r="S308" s="74"/>
      <c r="T308" s="74"/>
      <c r="U308" s="74"/>
    </row>
    <row r="309" spans="1:21" s="75" customFormat="1" ht="21">
      <c r="A309" s="77" t="s">
        <v>246</v>
      </c>
      <c r="B309" s="71"/>
      <c r="C309" s="72">
        <v>201</v>
      </c>
      <c r="D309" s="72">
        <v>119</v>
      </c>
      <c r="E309" s="72">
        <v>320</v>
      </c>
      <c r="F309" s="72">
        <v>18</v>
      </c>
      <c r="G309" s="72">
        <v>20</v>
      </c>
      <c r="H309" s="72">
        <v>30</v>
      </c>
      <c r="I309" s="72">
        <v>38</v>
      </c>
      <c r="J309" s="72">
        <v>9</v>
      </c>
      <c r="K309" s="72">
        <v>6</v>
      </c>
      <c r="L309" s="72">
        <v>2</v>
      </c>
      <c r="M309" s="72">
        <v>3</v>
      </c>
      <c r="N309" s="72">
        <v>260</v>
      </c>
      <c r="O309" s="72">
        <v>186</v>
      </c>
      <c r="P309" s="73" t="s">
        <v>132</v>
      </c>
      <c r="Q309" s="74"/>
      <c r="R309" s="74"/>
      <c r="S309" s="74"/>
      <c r="T309" s="74"/>
      <c r="U309" s="74"/>
    </row>
    <row r="310" spans="1:21" s="75" customFormat="1" ht="21">
      <c r="A310" s="77" t="s">
        <v>247</v>
      </c>
      <c r="B310" s="71"/>
      <c r="C310" s="72">
        <v>49</v>
      </c>
      <c r="D310" s="72">
        <v>98</v>
      </c>
      <c r="E310" s="72">
        <v>147</v>
      </c>
      <c r="F310" s="72">
        <v>5</v>
      </c>
      <c r="G310" s="72">
        <v>5</v>
      </c>
      <c r="H310" s="72">
        <v>9</v>
      </c>
      <c r="I310" s="72">
        <v>10</v>
      </c>
      <c r="J310" s="72">
        <v>5</v>
      </c>
      <c r="K310" s="72">
        <v>8</v>
      </c>
      <c r="L310" s="72"/>
      <c r="M310" s="72">
        <v>6</v>
      </c>
      <c r="N310" s="72">
        <v>68</v>
      </c>
      <c r="O310" s="72">
        <v>131</v>
      </c>
      <c r="P310" s="73" t="s">
        <v>132</v>
      </c>
      <c r="Q310" s="74"/>
      <c r="R310" s="74"/>
      <c r="S310" s="74"/>
      <c r="T310" s="74"/>
      <c r="U310" s="74"/>
    </row>
    <row r="311" spans="1:21" s="75" customFormat="1" ht="21">
      <c r="A311" s="77" t="s">
        <v>248</v>
      </c>
      <c r="B311" s="71"/>
      <c r="C311" s="72">
        <v>101</v>
      </c>
      <c r="D311" s="72">
        <v>141</v>
      </c>
      <c r="E311" s="72">
        <v>242</v>
      </c>
      <c r="F311" s="72">
        <v>10</v>
      </c>
      <c r="G311" s="72">
        <v>9</v>
      </c>
      <c r="H311" s="72">
        <v>14</v>
      </c>
      <c r="I311" s="72">
        <v>13</v>
      </c>
      <c r="J311" s="72">
        <v>15</v>
      </c>
      <c r="K311" s="72">
        <v>16</v>
      </c>
      <c r="L311" s="72">
        <v>8</v>
      </c>
      <c r="M311" s="72">
        <v>9</v>
      </c>
      <c r="N311" s="72">
        <v>148</v>
      </c>
      <c r="O311" s="72">
        <v>188</v>
      </c>
      <c r="P311" s="73" t="s">
        <v>132</v>
      </c>
      <c r="Q311" s="74"/>
      <c r="R311" s="74"/>
      <c r="S311" s="74"/>
      <c r="T311" s="74"/>
      <c r="U311" s="74"/>
    </row>
    <row r="312" spans="1:21" s="75" customFormat="1" ht="21">
      <c r="A312" s="77" t="s">
        <v>249</v>
      </c>
      <c r="B312" s="71"/>
      <c r="C312" s="72">
        <v>143</v>
      </c>
      <c r="D312" s="72">
        <v>155</v>
      </c>
      <c r="E312" s="72">
        <v>298</v>
      </c>
      <c r="F312" s="72">
        <v>13</v>
      </c>
      <c r="G312" s="72">
        <v>14</v>
      </c>
      <c r="H312" s="72">
        <v>12</v>
      </c>
      <c r="I312" s="72">
        <v>12</v>
      </c>
      <c r="J312" s="72">
        <v>13</v>
      </c>
      <c r="K312" s="72">
        <v>15</v>
      </c>
      <c r="L312" s="72">
        <v>9</v>
      </c>
      <c r="M312" s="72">
        <v>8</v>
      </c>
      <c r="N312" s="72">
        <v>190</v>
      </c>
      <c r="O312" s="72">
        <v>204</v>
      </c>
      <c r="P312" s="73" t="s">
        <v>132</v>
      </c>
      <c r="Q312" s="74"/>
      <c r="R312" s="74"/>
      <c r="S312" s="74"/>
      <c r="T312" s="74"/>
      <c r="U312" s="74"/>
    </row>
    <row r="313" spans="1:21" s="75" customFormat="1" ht="21">
      <c r="A313" s="24" t="s">
        <v>105</v>
      </c>
      <c r="B313" s="71">
        <v>300</v>
      </c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3"/>
      <c r="Q313" s="74"/>
      <c r="R313" s="74"/>
      <c r="S313" s="74"/>
      <c r="T313" s="74"/>
      <c r="U313" s="74"/>
    </row>
    <row r="314" spans="1:21" s="75" customFormat="1" ht="21">
      <c r="A314" s="94" t="s">
        <v>250</v>
      </c>
      <c r="B314" s="71"/>
      <c r="C314" s="72">
        <v>161</v>
      </c>
      <c r="D314" s="72">
        <v>265</v>
      </c>
      <c r="E314" s="72">
        <v>426</v>
      </c>
      <c r="F314" s="72">
        <v>5</v>
      </c>
      <c r="G314" s="72">
        <v>10</v>
      </c>
      <c r="H314" s="72">
        <v>32</v>
      </c>
      <c r="I314" s="72">
        <v>34</v>
      </c>
      <c r="J314" s="72">
        <v>17</v>
      </c>
      <c r="K314" s="72">
        <v>29</v>
      </c>
      <c r="L314" s="78" t="s">
        <v>83</v>
      </c>
      <c r="M314" s="78" t="s">
        <v>83</v>
      </c>
      <c r="N314" s="72">
        <v>215</v>
      </c>
      <c r="O314" s="72">
        <v>338</v>
      </c>
      <c r="P314" s="73"/>
      <c r="Q314" s="74"/>
      <c r="R314" s="74"/>
      <c r="S314" s="74"/>
      <c r="T314" s="74"/>
      <c r="U314" s="74"/>
    </row>
    <row r="315" spans="1:21" s="75" customFormat="1" ht="21">
      <c r="A315" s="94" t="s">
        <v>251</v>
      </c>
      <c r="B315" s="71"/>
      <c r="C315" s="78" t="s">
        <v>83</v>
      </c>
      <c r="D315" s="72">
        <v>108</v>
      </c>
      <c r="E315" s="72">
        <v>74</v>
      </c>
      <c r="F315" s="78" t="s">
        <v>83</v>
      </c>
      <c r="G315" s="72">
        <v>8</v>
      </c>
      <c r="H315" s="78" t="s">
        <v>83</v>
      </c>
      <c r="I315" s="72">
        <v>14</v>
      </c>
      <c r="J315" s="78" t="s">
        <v>83</v>
      </c>
      <c r="K315" s="72">
        <v>8</v>
      </c>
      <c r="L315" s="78" t="s">
        <v>83</v>
      </c>
      <c r="M315" s="72">
        <v>3</v>
      </c>
      <c r="N315" s="78" t="s">
        <v>83</v>
      </c>
      <c r="O315" s="72">
        <v>141</v>
      </c>
      <c r="P315" s="73"/>
      <c r="Q315" s="74"/>
      <c r="R315" s="74"/>
      <c r="S315" s="74"/>
      <c r="T315" s="74"/>
      <c r="U315" s="74"/>
    </row>
    <row r="316" spans="1:21" s="75" customFormat="1" ht="21">
      <c r="A316" s="94" t="s">
        <v>252</v>
      </c>
      <c r="B316" s="71"/>
      <c r="C316" s="72">
        <v>63</v>
      </c>
      <c r="D316" s="72">
        <v>87</v>
      </c>
      <c r="E316" s="72">
        <v>150</v>
      </c>
      <c r="F316" s="72">
        <v>10</v>
      </c>
      <c r="G316" s="72">
        <v>7</v>
      </c>
      <c r="H316" s="72">
        <v>8</v>
      </c>
      <c r="I316" s="72">
        <v>19</v>
      </c>
      <c r="J316" s="72">
        <v>3</v>
      </c>
      <c r="K316" s="72">
        <v>5</v>
      </c>
      <c r="L316" s="72">
        <v>4</v>
      </c>
      <c r="M316" s="72">
        <v>7</v>
      </c>
      <c r="N316" s="72">
        <v>88</v>
      </c>
      <c r="O316" s="72">
        <v>125</v>
      </c>
      <c r="P316" s="73"/>
      <c r="Q316" s="74"/>
      <c r="R316" s="74"/>
      <c r="S316" s="74"/>
      <c r="T316" s="74"/>
      <c r="U316" s="74"/>
    </row>
    <row r="317" spans="1:21" s="75" customFormat="1" ht="21">
      <c r="A317" s="94" t="s">
        <v>253</v>
      </c>
      <c r="B317" s="71"/>
      <c r="C317" s="72">
        <v>53</v>
      </c>
      <c r="D317" s="72">
        <v>65</v>
      </c>
      <c r="E317" s="72">
        <v>118</v>
      </c>
      <c r="F317" s="72">
        <v>2</v>
      </c>
      <c r="G317" s="72">
        <v>7</v>
      </c>
      <c r="H317" s="72">
        <v>5</v>
      </c>
      <c r="I317" s="72">
        <v>9</v>
      </c>
      <c r="J317" s="72">
        <v>2</v>
      </c>
      <c r="K317" s="72">
        <v>8</v>
      </c>
      <c r="L317" s="72">
        <v>3</v>
      </c>
      <c r="M317" s="72">
        <v>5</v>
      </c>
      <c r="N317" s="72">
        <v>65</v>
      </c>
      <c r="O317" s="72">
        <v>94</v>
      </c>
      <c r="P317" s="73"/>
      <c r="Q317" s="74"/>
      <c r="R317" s="74"/>
      <c r="S317" s="74"/>
      <c r="T317" s="74"/>
      <c r="U317" s="74"/>
    </row>
    <row r="318" spans="1:21" s="75" customFormat="1" ht="21">
      <c r="A318" s="24" t="s">
        <v>108</v>
      </c>
      <c r="B318" s="71">
        <v>300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3" t="s">
        <v>132</v>
      </c>
      <c r="Q318" s="74"/>
      <c r="R318" s="74"/>
      <c r="S318" s="74"/>
      <c r="T318" s="74"/>
      <c r="U318" s="74"/>
    </row>
    <row r="319" spans="1:21" s="75" customFormat="1" ht="21">
      <c r="A319" s="77" t="s">
        <v>226</v>
      </c>
      <c r="B319" s="71"/>
      <c r="C319" s="78" t="s">
        <v>83</v>
      </c>
      <c r="D319" s="78" t="s">
        <v>83</v>
      </c>
      <c r="E319" s="78" t="s">
        <v>83</v>
      </c>
      <c r="F319" s="78" t="s">
        <v>83</v>
      </c>
      <c r="G319" s="78" t="s">
        <v>83</v>
      </c>
      <c r="H319" s="78" t="s">
        <v>83</v>
      </c>
      <c r="I319" s="78" t="s">
        <v>83</v>
      </c>
      <c r="J319" s="78" t="s">
        <v>83</v>
      </c>
      <c r="K319" s="78" t="s">
        <v>83</v>
      </c>
      <c r="L319" s="78" t="s">
        <v>83</v>
      </c>
      <c r="M319" s="78" t="s">
        <v>83</v>
      </c>
      <c r="N319" s="78" t="s">
        <v>83</v>
      </c>
      <c r="O319" s="78" t="s">
        <v>83</v>
      </c>
      <c r="P319" s="73"/>
      <c r="Q319" s="74"/>
      <c r="R319" s="74"/>
      <c r="S319" s="74"/>
      <c r="T319" s="74"/>
      <c r="U319" s="74"/>
    </row>
    <row r="320" spans="1:21" s="75" customFormat="1" ht="21">
      <c r="A320" s="77" t="s">
        <v>227</v>
      </c>
      <c r="B320" s="71"/>
      <c r="C320" s="72">
        <v>60</v>
      </c>
      <c r="D320" s="72">
        <v>40</v>
      </c>
      <c r="E320" s="72">
        <v>100</v>
      </c>
      <c r="F320" s="78">
        <v>15</v>
      </c>
      <c r="G320" s="78">
        <v>25</v>
      </c>
      <c r="H320" s="72">
        <v>28</v>
      </c>
      <c r="I320" s="72">
        <v>12</v>
      </c>
      <c r="J320" s="78">
        <v>5</v>
      </c>
      <c r="K320" s="78" t="s">
        <v>83</v>
      </c>
      <c r="M320" s="78">
        <v>5</v>
      </c>
      <c r="N320" s="72">
        <v>108</v>
      </c>
      <c r="O320" s="72">
        <v>82</v>
      </c>
      <c r="P320" s="73"/>
      <c r="Q320" s="74"/>
      <c r="R320" s="74"/>
      <c r="S320" s="74"/>
      <c r="T320" s="74"/>
      <c r="U320" s="74"/>
    </row>
    <row r="321" spans="1:21" s="75" customFormat="1" ht="21">
      <c r="A321" s="77" t="s">
        <v>228</v>
      </c>
      <c r="B321" s="71"/>
      <c r="C321" s="72">
        <v>65</v>
      </c>
      <c r="D321" s="72">
        <v>55</v>
      </c>
      <c r="E321" s="72">
        <v>120</v>
      </c>
      <c r="F321" s="78" t="s">
        <v>83</v>
      </c>
      <c r="G321" s="78" t="s">
        <v>83</v>
      </c>
      <c r="H321" s="72">
        <v>20</v>
      </c>
      <c r="I321" s="72">
        <v>10</v>
      </c>
      <c r="J321" s="72">
        <v>5</v>
      </c>
      <c r="K321" s="78">
        <v>5</v>
      </c>
      <c r="L321" s="78" t="s">
        <v>83</v>
      </c>
      <c r="M321" s="78" t="s">
        <v>83</v>
      </c>
      <c r="N321" s="72">
        <v>90</v>
      </c>
      <c r="O321" s="72">
        <v>70</v>
      </c>
      <c r="P321" s="73"/>
      <c r="Q321" s="74"/>
      <c r="R321" s="74"/>
      <c r="S321" s="74"/>
      <c r="T321" s="74"/>
      <c r="U321" s="74"/>
    </row>
    <row r="322" spans="1:21" s="75" customFormat="1" ht="21">
      <c r="A322" s="77" t="s">
        <v>229</v>
      </c>
      <c r="B322" s="71"/>
      <c r="C322" s="72">
        <v>60</v>
      </c>
      <c r="D322" s="72">
        <v>45</v>
      </c>
      <c r="E322" s="72">
        <v>105</v>
      </c>
      <c r="F322" s="78">
        <v>5</v>
      </c>
      <c r="G322" s="78" t="s">
        <v>83</v>
      </c>
      <c r="H322" s="72">
        <v>6</v>
      </c>
      <c r="I322" s="72">
        <v>4</v>
      </c>
      <c r="J322" s="78" t="s">
        <v>83</v>
      </c>
      <c r="K322" s="78">
        <v>5</v>
      </c>
      <c r="L322" s="78" t="s">
        <v>83</v>
      </c>
      <c r="M322" s="78" t="s">
        <v>83</v>
      </c>
      <c r="N322" s="72">
        <v>71</v>
      </c>
      <c r="O322" s="72">
        <v>54</v>
      </c>
      <c r="P322" s="73"/>
      <c r="Q322" s="74"/>
      <c r="R322" s="74"/>
      <c r="S322" s="74"/>
      <c r="T322" s="74"/>
      <c r="U322" s="74"/>
    </row>
    <row r="323" spans="1:21" s="75" customFormat="1" ht="21">
      <c r="A323" s="77" t="s">
        <v>254</v>
      </c>
      <c r="B323" s="71"/>
      <c r="C323" s="72">
        <v>50</v>
      </c>
      <c r="D323" s="72">
        <v>45</v>
      </c>
      <c r="E323" s="72">
        <v>95</v>
      </c>
      <c r="F323" s="78">
        <v>15</v>
      </c>
      <c r="G323" s="78">
        <v>10</v>
      </c>
      <c r="H323" s="72">
        <v>5</v>
      </c>
      <c r="I323" s="72">
        <v>15</v>
      </c>
      <c r="J323" s="72">
        <v>5</v>
      </c>
      <c r="K323" s="78">
        <v>20</v>
      </c>
      <c r="L323" s="78" t="s">
        <v>83</v>
      </c>
      <c r="M323" s="78" t="s">
        <v>83</v>
      </c>
      <c r="N323" s="72">
        <v>75</v>
      </c>
      <c r="O323" s="72">
        <v>90</v>
      </c>
      <c r="P323" s="73"/>
      <c r="Q323" s="74"/>
      <c r="R323" s="74"/>
      <c r="S323" s="74"/>
      <c r="T323" s="74"/>
      <c r="U323" s="74"/>
    </row>
    <row r="324" spans="1:21" s="75" customFormat="1" ht="21">
      <c r="A324" s="24" t="s">
        <v>110</v>
      </c>
      <c r="B324" s="71">
        <v>300</v>
      </c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3"/>
      <c r="Q324" s="74"/>
      <c r="R324" s="74"/>
      <c r="S324" s="74"/>
      <c r="T324" s="74"/>
      <c r="U324" s="74"/>
    </row>
    <row r="325" spans="1:21" s="75" customFormat="1" ht="21">
      <c r="A325" s="77" t="s">
        <v>221</v>
      </c>
      <c r="B325" s="71"/>
      <c r="C325" s="72">
        <v>155</v>
      </c>
      <c r="D325" s="72">
        <v>166</v>
      </c>
      <c r="E325" s="72">
        <v>321</v>
      </c>
      <c r="F325" s="72">
        <v>10</v>
      </c>
      <c r="G325" s="72">
        <v>18</v>
      </c>
      <c r="H325" s="72">
        <v>23</v>
      </c>
      <c r="I325" s="72">
        <v>25</v>
      </c>
      <c r="J325" s="72">
        <v>8</v>
      </c>
      <c r="K325" s="72">
        <v>12</v>
      </c>
      <c r="L325" s="72">
        <v>5</v>
      </c>
      <c r="M325" s="72">
        <v>8</v>
      </c>
      <c r="N325" s="72">
        <v>201</v>
      </c>
      <c r="O325" s="72">
        <v>229</v>
      </c>
      <c r="P325" s="73" t="s">
        <v>132</v>
      </c>
      <c r="Q325" s="74"/>
      <c r="R325" s="74"/>
      <c r="S325" s="74"/>
      <c r="T325" s="74"/>
      <c r="U325" s="74"/>
    </row>
    <row r="326" spans="1:21" s="75" customFormat="1" ht="21">
      <c r="A326" s="77" t="s">
        <v>255</v>
      </c>
      <c r="B326" s="71"/>
      <c r="C326" s="72">
        <v>91</v>
      </c>
      <c r="D326" s="72">
        <v>124</v>
      </c>
      <c r="E326" s="72">
        <v>215</v>
      </c>
      <c r="F326" s="72">
        <v>5</v>
      </c>
      <c r="G326" s="72">
        <v>7</v>
      </c>
      <c r="H326" s="72">
        <v>12</v>
      </c>
      <c r="I326" s="72">
        <v>18</v>
      </c>
      <c r="J326" s="72">
        <v>10</v>
      </c>
      <c r="K326" s="72">
        <v>15</v>
      </c>
      <c r="L326" s="72">
        <v>3</v>
      </c>
      <c r="M326" s="72">
        <v>2</v>
      </c>
      <c r="N326" s="72">
        <v>121</v>
      </c>
      <c r="O326" s="72">
        <v>166</v>
      </c>
      <c r="P326" s="73" t="s">
        <v>132</v>
      </c>
      <c r="Q326" s="74"/>
      <c r="R326" s="74"/>
      <c r="S326" s="74"/>
      <c r="T326" s="74"/>
      <c r="U326" s="74"/>
    </row>
    <row r="327" spans="1:21" s="75" customFormat="1" ht="21">
      <c r="A327" s="77" t="s">
        <v>256</v>
      </c>
      <c r="B327" s="71"/>
      <c r="C327" s="72">
        <v>155</v>
      </c>
      <c r="D327" s="72">
        <v>127</v>
      </c>
      <c r="E327" s="72">
        <v>282</v>
      </c>
      <c r="F327" s="72">
        <v>5</v>
      </c>
      <c r="G327" s="72">
        <v>6</v>
      </c>
      <c r="H327" s="72">
        <v>10</v>
      </c>
      <c r="I327" s="72">
        <v>16</v>
      </c>
      <c r="J327" s="72">
        <v>15</v>
      </c>
      <c r="K327" s="72">
        <v>18</v>
      </c>
      <c r="L327" s="72">
        <v>9</v>
      </c>
      <c r="M327" s="72">
        <v>11</v>
      </c>
      <c r="N327" s="72">
        <v>194</v>
      </c>
      <c r="O327" s="72">
        <v>178</v>
      </c>
      <c r="P327" s="73" t="s">
        <v>132</v>
      </c>
      <c r="Q327" s="74"/>
      <c r="R327" s="74"/>
      <c r="S327" s="74"/>
      <c r="T327" s="74"/>
      <c r="U327" s="74"/>
    </row>
    <row r="328" spans="1:21" s="75" customFormat="1" ht="21">
      <c r="A328" s="77" t="s">
        <v>257</v>
      </c>
      <c r="B328" s="71"/>
      <c r="C328" s="72">
        <v>206</v>
      </c>
      <c r="D328" s="72">
        <v>261</v>
      </c>
      <c r="E328" s="72">
        <v>467</v>
      </c>
      <c r="F328" s="72">
        <v>10</v>
      </c>
      <c r="G328" s="72">
        <v>12</v>
      </c>
      <c r="H328" s="72">
        <v>20</v>
      </c>
      <c r="I328" s="72">
        <v>27</v>
      </c>
      <c r="J328" s="72">
        <v>25</v>
      </c>
      <c r="K328" s="72">
        <v>36</v>
      </c>
      <c r="L328" s="72">
        <v>22</v>
      </c>
      <c r="M328" s="72">
        <v>22</v>
      </c>
      <c r="N328" s="72">
        <v>283</v>
      </c>
      <c r="O328" s="72">
        <v>358</v>
      </c>
      <c r="P328" s="73" t="s">
        <v>132</v>
      </c>
      <c r="Q328" s="74"/>
      <c r="R328" s="74"/>
      <c r="S328" s="74"/>
      <c r="T328" s="74"/>
      <c r="U328" s="74"/>
    </row>
    <row r="329" spans="1:21" s="75" customFormat="1" ht="21">
      <c r="A329" s="24" t="s">
        <v>112</v>
      </c>
      <c r="B329" s="71">
        <v>300</v>
      </c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3"/>
      <c r="Q329" s="74"/>
      <c r="R329" s="74"/>
      <c r="S329" s="74"/>
      <c r="T329" s="74"/>
      <c r="U329" s="74"/>
    </row>
    <row r="330" spans="1:21" s="75" customFormat="1" ht="21">
      <c r="A330" s="24" t="s">
        <v>258</v>
      </c>
      <c r="B330" s="71">
        <v>50</v>
      </c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3"/>
      <c r="Q330" s="74"/>
      <c r="R330" s="74"/>
      <c r="S330" s="74"/>
      <c r="T330" s="74"/>
      <c r="U330" s="74"/>
    </row>
    <row r="331" spans="1:21" s="75" customFormat="1" ht="21">
      <c r="A331" s="24" t="s">
        <v>259</v>
      </c>
      <c r="B331" s="71"/>
      <c r="C331" s="72">
        <v>88</v>
      </c>
      <c r="D331" s="72">
        <v>112</v>
      </c>
      <c r="E331" s="72">
        <v>200</v>
      </c>
      <c r="F331" s="72">
        <v>2</v>
      </c>
      <c r="G331" s="72">
        <v>3</v>
      </c>
      <c r="H331" s="72">
        <v>8</v>
      </c>
      <c r="I331" s="72">
        <v>7</v>
      </c>
      <c r="J331" s="72">
        <v>12</v>
      </c>
      <c r="K331" s="72">
        <v>8</v>
      </c>
      <c r="L331" s="78">
        <v>2</v>
      </c>
      <c r="M331" s="72">
        <v>5</v>
      </c>
      <c r="N331" s="72">
        <v>110</v>
      </c>
      <c r="O331" s="72">
        <v>135</v>
      </c>
      <c r="P331" s="73"/>
      <c r="Q331" s="74"/>
      <c r="R331" s="74"/>
      <c r="S331" s="74"/>
      <c r="T331" s="74"/>
      <c r="U331" s="74"/>
    </row>
    <row r="332" spans="1:21" s="75" customFormat="1" ht="21">
      <c r="A332" s="77" t="s">
        <v>228</v>
      </c>
      <c r="B332" s="71"/>
      <c r="C332" s="72">
        <v>82</v>
      </c>
      <c r="D332" s="72">
        <v>103</v>
      </c>
      <c r="E332" s="72">
        <v>185</v>
      </c>
      <c r="F332" s="72">
        <v>5</v>
      </c>
      <c r="G332" s="72">
        <v>3</v>
      </c>
      <c r="H332" s="72">
        <v>12</v>
      </c>
      <c r="I332" s="72">
        <v>17</v>
      </c>
      <c r="J332" s="72">
        <v>4</v>
      </c>
      <c r="K332" s="72">
        <v>7</v>
      </c>
      <c r="L332" s="72">
        <v>2</v>
      </c>
      <c r="M332" s="72">
        <v>4</v>
      </c>
      <c r="N332" s="72">
        <v>105</v>
      </c>
      <c r="O332" s="72">
        <v>134</v>
      </c>
      <c r="P332" s="73"/>
      <c r="Q332" s="74"/>
      <c r="R332" s="74"/>
      <c r="S332" s="74"/>
      <c r="T332" s="74"/>
      <c r="U332" s="74"/>
    </row>
    <row r="333" spans="1:21" s="75" customFormat="1" ht="21">
      <c r="A333" s="77" t="s">
        <v>260</v>
      </c>
      <c r="B333" s="71"/>
      <c r="C333" s="72">
        <v>96</v>
      </c>
      <c r="D333" s="72">
        <v>124</v>
      </c>
      <c r="E333" s="72">
        <v>220</v>
      </c>
      <c r="F333" s="72">
        <v>4</v>
      </c>
      <c r="G333" s="72">
        <v>5</v>
      </c>
      <c r="H333" s="72">
        <v>15</v>
      </c>
      <c r="I333" s="72">
        <v>18</v>
      </c>
      <c r="J333" s="72">
        <v>14</v>
      </c>
      <c r="K333" s="72">
        <v>16</v>
      </c>
      <c r="L333" s="78">
        <v>3</v>
      </c>
      <c r="M333" s="72">
        <v>3</v>
      </c>
      <c r="N333" s="72">
        <v>132</v>
      </c>
      <c r="O333" s="72">
        <v>166</v>
      </c>
      <c r="P333" s="73"/>
      <c r="Q333" s="74"/>
      <c r="R333" s="74"/>
      <c r="S333" s="74"/>
      <c r="T333" s="74"/>
      <c r="U333" s="74"/>
    </row>
    <row r="334" spans="1:21" s="75" customFormat="1" ht="21">
      <c r="A334" s="79" t="s">
        <v>261</v>
      </c>
      <c r="B334" s="71"/>
      <c r="C334" s="72">
        <v>74</v>
      </c>
      <c r="D334" s="72">
        <v>73</v>
      </c>
      <c r="E334" s="72">
        <v>147</v>
      </c>
      <c r="F334" s="72">
        <v>4</v>
      </c>
      <c r="G334" s="72">
        <v>3</v>
      </c>
      <c r="H334" s="72">
        <v>9</v>
      </c>
      <c r="I334" s="72">
        <v>8</v>
      </c>
      <c r="J334" s="72">
        <v>6</v>
      </c>
      <c r="K334" s="72">
        <v>3</v>
      </c>
      <c r="L334" s="72">
        <v>2</v>
      </c>
      <c r="M334" s="72">
        <v>5</v>
      </c>
      <c r="N334" s="72">
        <v>95</v>
      </c>
      <c r="O334" s="72">
        <v>92</v>
      </c>
      <c r="P334" s="73"/>
      <c r="Q334" s="74"/>
      <c r="R334" s="74"/>
      <c r="S334" s="74"/>
      <c r="T334" s="74"/>
      <c r="U334" s="74"/>
    </row>
    <row r="335" spans="1:21" s="75" customFormat="1" ht="21">
      <c r="A335" s="80" t="s">
        <v>114</v>
      </c>
      <c r="B335" s="71">
        <v>300</v>
      </c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3"/>
      <c r="Q335" s="74"/>
      <c r="R335" s="74"/>
      <c r="S335" s="74"/>
      <c r="T335" s="74"/>
      <c r="U335" s="74"/>
    </row>
    <row r="336" spans="1:21" s="75" customFormat="1" ht="21">
      <c r="A336" s="79" t="s">
        <v>221</v>
      </c>
      <c r="B336" s="71"/>
      <c r="C336" s="72">
        <v>207</v>
      </c>
      <c r="D336" s="72">
        <v>201</v>
      </c>
      <c r="E336" s="72">
        <v>408</v>
      </c>
      <c r="F336" s="72">
        <v>7</v>
      </c>
      <c r="G336" s="72">
        <v>18</v>
      </c>
      <c r="H336" s="72">
        <v>25</v>
      </c>
      <c r="I336" s="72">
        <v>26</v>
      </c>
      <c r="J336" s="72">
        <v>37</v>
      </c>
      <c r="K336" s="72">
        <v>24</v>
      </c>
      <c r="L336" s="72">
        <v>4</v>
      </c>
      <c r="M336" s="72">
        <v>5</v>
      </c>
      <c r="N336" s="72">
        <v>280</v>
      </c>
      <c r="O336" s="72">
        <v>274</v>
      </c>
      <c r="P336" s="73" t="s">
        <v>132</v>
      </c>
      <c r="Q336" s="74"/>
      <c r="R336" s="74"/>
      <c r="S336" s="74"/>
      <c r="T336" s="74"/>
      <c r="U336" s="74"/>
    </row>
    <row r="337" spans="1:21" s="75" customFormat="1" ht="21">
      <c r="A337" s="79" t="s">
        <v>262</v>
      </c>
      <c r="B337" s="71"/>
      <c r="C337" s="72">
        <v>254</v>
      </c>
      <c r="D337" s="72">
        <v>200</v>
      </c>
      <c r="E337" s="72">
        <v>454</v>
      </c>
      <c r="F337" s="72">
        <v>7</v>
      </c>
      <c r="G337" s="72">
        <v>8</v>
      </c>
      <c r="H337" s="72">
        <v>25</v>
      </c>
      <c r="I337" s="72">
        <v>22</v>
      </c>
      <c r="J337" s="72">
        <v>15</v>
      </c>
      <c r="K337" s="72">
        <v>26</v>
      </c>
      <c r="L337" s="72">
        <v>15</v>
      </c>
      <c r="M337" s="72">
        <v>7</v>
      </c>
      <c r="N337" s="72">
        <v>316</v>
      </c>
      <c r="O337" s="72">
        <v>263</v>
      </c>
      <c r="P337" s="73">
        <v>1</v>
      </c>
      <c r="Q337" s="74"/>
      <c r="R337" s="74"/>
      <c r="S337" s="74"/>
      <c r="T337" s="74"/>
      <c r="U337" s="74"/>
    </row>
    <row r="338" spans="1:21" s="75" customFormat="1" ht="21">
      <c r="A338" s="79" t="s">
        <v>263</v>
      </c>
      <c r="B338" s="71"/>
      <c r="C338" s="72">
        <v>242</v>
      </c>
      <c r="D338" s="72">
        <v>232</v>
      </c>
      <c r="E338" s="72">
        <v>474</v>
      </c>
      <c r="F338" s="72">
        <v>13</v>
      </c>
      <c r="G338" s="72">
        <v>14</v>
      </c>
      <c r="H338" s="72">
        <v>13</v>
      </c>
      <c r="I338" s="72">
        <v>16</v>
      </c>
      <c r="J338" s="72">
        <v>14</v>
      </c>
      <c r="K338" s="72">
        <v>15</v>
      </c>
      <c r="L338" s="72">
        <v>17</v>
      </c>
      <c r="M338" s="72">
        <v>13</v>
      </c>
      <c r="N338" s="72">
        <v>299</v>
      </c>
      <c r="O338" s="72">
        <v>290</v>
      </c>
      <c r="P338" s="73" t="s">
        <v>132</v>
      </c>
      <c r="Q338" s="74"/>
      <c r="R338" s="74"/>
      <c r="S338" s="74"/>
      <c r="T338" s="74"/>
      <c r="U338" s="74"/>
    </row>
    <row r="339" spans="1:21" s="75" customFormat="1" ht="21">
      <c r="A339" s="79" t="s">
        <v>264</v>
      </c>
      <c r="B339" s="71"/>
      <c r="C339" s="72">
        <v>180</v>
      </c>
      <c r="D339" s="72">
        <v>138</v>
      </c>
      <c r="E339" s="72">
        <v>318</v>
      </c>
      <c r="F339" s="72">
        <v>5</v>
      </c>
      <c r="G339" s="72">
        <v>5</v>
      </c>
      <c r="H339" s="72">
        <v>9</v>
      </c>
      <c r="I339" s="72">
        <v>16</v>
      </c>
      <c r="J339" s="72">
        <v>17</v>
      </c>
      <c r="K339" s="72">
        <v>15</v>
      </c>
      <c r="L339" s="72">
        <v>7</v>
      </c>
      <c r="M339" s="72">
        <v>4</v>
      </c>
      <c r="N339" s="72">
        <v>218</v>
      </c>
      <c r="O339" s="72">
        <v>178</v>
      </c>
      <c r="P339" s="73" t="s">
        <v>132</v>
      </c>
      <c r="Q339" s="74"/>
      <c r="R339" s="74"/>
      <c r="S339" s="74"/>
      <c r="T339" s="74"/>
      <c r="U339" s="74"/>
    </row>
    <row r="340" spans="1:21" s="75" customFormat="1" ht="21">
      <c r="A340" s="80" t="s">
        <v>115</v>
      </c>
      <c r="B340" s="71">
        <v>300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3"/>
      <c r="Q340" s="74"/>
      <c r="R340" s="74"/>
      <c r="S340" s="74"/>
      <c r="T340" s="74"/>
      <c r="U340" s="74"/>
    </row>
    <row r="341" spans="1:21" s="75" customFormat="1" ht="21">
      <c r="A341" s="74" t="s">
        <v>221</v>
      </c>
      <c r="B341" s="71"/>
      <c r="C341" s="72">
        <v>116</v>
      </c>
      <c r="D341" s="72">
        <v>292</v>
      </c>
      <c r="E341" s="72">
        <v>408</v>
      </c>
      <c r="F341" s="72">
        <v>15</v>
      </c>
      <c r="G341" s="72">
        <v>25</v>
      </c>
      <c r="H341" s="72">
        <v>28</v>
      </c>
      <c r="I341" s="72">
        <v>12</v>
      </c>
      <c r="J341" s="72">
        <v>5</v>
      </c>
      <c r="K341" s="78" t="s">
        <v>83</v>
      </c>
      <c r="L341" s="78" t="s">
        <v>83</v>
      </c>
      <c r="M341" s="72">
        <v>5</v>
      </c>
      <c r="N341" s="72">
        <v>53</v>
      </c>
      <c r="O341" s="72">
        <v>42</v>
      </c>
      <c r="P341" s="73"/>
      <c r="Q341" s="74"/>
      <c r="R341" s="74"/>
      <c r="S341" s="74"/>
      <c r="T341" s="74"/>
      <c r="U341" s="74"/>
    </row>
    <row r="342" spans="1:21" s="75" customFormat="1" ht="21">
      <c r="A342" s="74" t="s">
        <v>265</v>
      </c>
      <c r="B342" s="71"/>
      <c r="C342" s="72">
        <v>96</v>
      </c>
      <c r="D342" s="72">
        <v>115</v>
      </c>
      <c r="E342" s="72">
        <v>211</v>
      </c>
      <c r="F342" s="72">
        <v>5</v>
      </c>
      <c r="G342" s="78" t="s">
        <v>83</v>
      </c>
      <c r="H342" s="72">
        <v>6</v>
      </c>
      <c r="I342" s="72">
        <v>4</v>
      </c>
      <c r="J342" s="78" t="s">
        <v>83</v>
      </c>
      <c r="K342" s="72">
        <v>5</v>
      </c>
      <c r="L342" s="78" t="s">
        <v>83</v>
      </c>
      <c r="M342" s="78" t="s">
        <v>83</v>
      </c>
      <c r="N342" s="72">
        <v>11</v>
      </c>
      <c r="O342" s="72">
        <v>9</v>
      </c>
      <c r="P342" s="73"/>
      <c r="Q342" s="74"/>
      <c r="R342" s="74"/>
      <c r="S342" s="74"/>
      <c r="T342" s="74"/>
      <c r="U342" s="74"/>
    </row>
    <row r="343" spans="1:21" s="75" customFormat="1" ht="21">
      <c r="A343" s="74" t="s">
        <v>266</v>
      </c>
      <c r="B343" s="71"/>
      <c r="C343" s="72">
        <v>226</v>
      </c>
      <c r="D343" s="72">
        <v>231</v>
      </c>
      <c r="E343" s="72">
        <v>457</v>
      </c>
      <c r="F343" s="78" t="s">
        <v>83</v>
      </c>
      <c r="G343" s="78" t="s">
        <v>83</v>
      </c>
      <c r="H343" s="72">
        <v>20</v>
      </c>
      <c r="I343" s="72">
        <v>10</v>
      </c>
      <c r="J343" s="72">
        <v>5</v>
      </c>
      <c r="K343" s="72">
        <v>5</v>
      </c>
      <c r="L343" s="78" t="s">
        <v>83</v>
      </c>
      <c r="M343" s="78" t="s">
        <v>83</v>
      </c>
      <c r="N343" s="72">
        <v>25</v>
      </c>
      <c r="O343" s="72">
        <v>15</v>
      </c>
      <c r="P343" s="73"/>
      <c r="Q343" s="74"/>
      <c r="R343" s="74"/>
      <c r="S343" s="74"/>
      <c r="T343" s="74"/>
      <c r="U343" s="74"/>
    </row>
    <row r="344" spans="1:21" s="75" customFormat="1" ht="21">
      <c r="A344" s="74" t="s">
        <v>267</v>
      </c>
      <c r="B344" s="71"/>
      <c r="C344" s="72">
        <v>84</v>
      </c>
      <c r="D344" s="72">
        <v>78</v>
      </c>
      <c r="E344" s="72">
        <v>162</v>
      </c>
      <c r="F344" s="72">
        <v>10</v>
      </c>
      <c r="G344" s="72">
        <v>5</v>
      </c>
      <c r="H344" s="72">
        <v>8</v>
      </c>
      <c r="I344" s="72">
        <v>7</v>
      </c>
      <c r="J344" s="72">
        <v>5</v>
      </c>
      <c r="K344" s="72">
        <v>5</v>
      </c>
      <c r="L344" s="78" t="s">
        <v>83</v>
      </c>
      <c r="M344" s="78" t="s">
        <v>83</v>
      </c>
      <c r="N344" s="72">
        <v>23</v>
      </c>
      <c r="O344" s="72">
        <v>17</v>
      </c>
      <c r="P344" s="73"/>
      <c r="Q344" s="74"/>
      <c r="R344" s="74"/>
      <c r="S344" s="74"/>
      <c r="T344" s="74"/>
      <c r="U344" s="74"/>
    </row>
    <row r="345" spans="1:21" ht="21">
      <c r="A345" s="90"/>
      <c r="B345" s="95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9"/>
      <c r="Q345" s="90"/>
      <c r="R345" s="90"/>
      <c r="S345" s="90"/>
      <c r="T345" s="90"/>
      <c r="U345" s="90"/>
    </row>
    <row r="346" spans="1:21" ht="21">
      <c r="A346" s="96" t="s">
        <v>64</v>
      </c>
      <c r="B346" s="95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9"/>
      <c r="Q346" s="90"/>
      <c r="R346" s="90"/>
      <c r="S346" s="90"/>
      <c r="T346" s="90"/>
      <c r="U346" s="90"/>
    </row>
    <row r="347" spans="1:21" s="75" customFormat="1" ht="21">
      <c r="A347" s="92" t="s">
        <v>81</v>
      </c>
      <c r="B347" s="71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3"/>
      <c r="Q347" s="74"/>
      <c r="R347" s="74"/>
      <c r="S347" s="74"/>
      <c r="T347" s="74"/>
      <c r="U347" s="74"/>
    </row>
    <row r="348" spans="1:21" s="75" customFormat="1" ht="21">
      <c r="A348" s="74" t="s">
        <v>268</v>
      </c>
      <c r="B348" s="71">
        <v>250</v>
      </c>
      <c r="C348" s="72">
        <v>61</v>
      </c>
      <c r="D348" s="72">
        <v>54</v>
      </c>
      <c r="E348" s="72">
        <v>115</v>
      </c>
      <c r="F348" s="72">
        <v>2</v>
      </c>
      <c r="G348" s="72">
        <v>3</v>
      </c>
      <c r="H348" s="72">
        <v>4</v>
      </c>
      <c r="I348" s="72">
        <v>8</v>
      </c>
      <c r="J348" s="72">
        <v>2</v>
      </c>
      <c r="K348" s="72">
        <v>4</v>
      </c>
      <c r="L348" s="72">
        <v>2</v>
      </c>
      <c r="M348" s="78">
        <v>1</v>
      </c>
      <c r="N348" s="72">
        <v>71</v>
      </c>
      <c r="O348" s="72">
        <v>70</v>
      </c>
      <c r="P348" s="73">
        <v>0.5604</v>
      </c>
      <c r="Q348" s="74"/>
      <c r="R348" s="74"/>
      <c r="S348" s="74"/>
      <c r="T348" s="74"/>
      <c r="U348" s="74"/>
    </row>
    <row r="349" spans="1:21" s="75" customFormat="1" ht="21">
      <c r="A349" s="74" t="s">
        <v>269</v>
      </c>
      <c r="B349" s="71">
        <v>500</v>
      </c>
      <c r="C349" s="72">
        <v>61</v>
      </c>
      <c r="D349" s="72">
        <v>70</v>
      </c>
      <c r="E349" s="72">
        <v>131</v>
      </c>
      <c r="F349" s="72">
        <v>1</v>
      </c>
      <c r="G349" s="72">
        <v>2</v>
      </c>
      <c r="H349" s="72">
        <v>7</v>
      </c>
      <c r="I349" s="72">
        <v>5</v>
      </c>
      <c r="J349" s="72">
        <v>3</v>
      </c>
      <c r="K349" s="72">
        <v>4</v>
      </c>
      <c r="L349" s="72">
        <v>3</v>
      </c>
      <c r="M349" s="72">
        <v>2</v>
      </c>
      <c r="N349" s="72">
        <v>75</v>
      </c>
      <c r="O349" s="72">
        <v>83</v>
      </c>
      <c r="P349" s="73">
        <v>0.316</v>
      </c>
      <c r="Q349" s="74"/>
      <c r="R349" s="74"/>
      <c r="S349" s="74"/>
      <c r="T349" s="74"/>
      <c r="U349" s="74"/>
    </row>
    <row r="350" spans="1:21" s="75" customFormat="1" ht="21">
      <c r="A350" s="74" t="s">
        <v>270</v>
      </c>
      <c r="B350" s="71">
        <v>500</v>
      </c>
      <c r="C350" s="72">
        <v>74</v>
      </c>
      <c r="D350" s="72">
        <v>61</v>
      </c>
      <c r="E350" s="72">
        <v>135</v>
      </c>
      <c r="F350" s="78">
        <v>5</v>
      </c>
      <c r="G350" s="72">
        <v>4</v>
      </c>
      <c r="H350" s="72">
        <v>3</v>
      </c>
      <c r="I350" s="72">
        <v>6</v>
      </c>
      <c r="J350" s="72">
        <v>2</v>
      </c>
      <c r="K350" s="72">
        <v>3</v>
      </c>
      <c r="L350" s="72">
        <v>7</v>
      </c>
      <c r="M350" s="78">
        <v>2</v>
      </c>
      <c r="N350" s="72">
        <v>91</v>
      </c>
      <c r="O350" s="72">
        <v>76</v>
      </c>
      <c r="P350" s="73">
        <v>0.334</v>
      </c>
      <c r="Q350" s="74"/>
      <c r="R350" s="74"/>
      <c r="S350" s="74"/>
      <c r="T350" s="74"/>
      <c r="U350" s="74"/>
    </row>
    <row r="351" spans="1:21" s="75" customFormat="1" ht="21">
      <c r="A351" s="24" t="s">
        <v>85</v>
      </c>
      <c r="B351" s="71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3"/>
      <c r="Q351" s="74"/>
      <c r="R351" s="74"/>
      <c r="S351" s="74"/>
      <c r="T351" s="74"/>
      <c r="U351" s="74"/>
    </row>
    <row r="352" spans="1:21" s="75" customFormat="1" ht="21">
      <c r="A352" s="24" t="s">
        <v>271</v>
      </c>
      <c r="B352" s="71">
        <v>464</v>
      </c>
      <c r="C352" s="72">
        <v>131</v>
      </c>
      <c r="D352" s="72">
        <v>185</v>
      </c>
      <c r="E352" s="72">
        <v>216</v>
      </c>
      <c r="F352" s="72">
        <v>9</v>
      </c>
      <c r="G352" s="72">
        <v>15</v>
      </c>
      <c r="H352" s="72">
        <v>19</v>
      </c>
      <c r="I352" s="72">
        <v>26</v>
      </c>
      <c r="J352" s="72">
        <v>12</v>
      </c>
      <c r="K352" s="72">
        <v>23</v>
      </c>
      <c r="L352" s="72">
        <v>15</v>
      </c>
      <c r="M352" s="72">
        <v>11</v>
      </c>
      <c r="N352" s="72">
        <v>186</v>
      </c>
      <c r="O352" s="72">
        <v>260</v>
      </c>
      <c r="P352" s="73">
        <v>0.9612</v>
      </c>
      <c r="Q352" s="74"/>
      <c r="R352" s="74"/>
      <c r="S352" s="74"/>
      <c r="T352" s="74"/>
      <c r="U352" s="74"/>
    </row>
    <row r="353" spans="1:21" s="75" customFormat="1" ht="21">
      <c r="A353" s="24" t="s">
        <v>272</v>
      </c>
      <c r="B353" s="71">
        <v>476</v>
      </c>
      <c r="C353" s="72">
        <v>166</v>
      </c>
      <c r="D353" s="72">
        <v>203</v>
      </c>
      <c r="E353" s="72">
        <v>269</v>
      </c>
      <c r="F353" s="72">
        <v>12</v>
      </c>
      <c r="G353" s="72">
        <v>14</v>
      </c>
      <c r="H353" s="72">
        <v>22</v>
      </c>
      <c r="I353" s="72">
        <v>25</v>
      </c>
      <c r="J353" s="72">
        <v>18</v>
      </c>
      <c r="K353" s="72">
        <v>27</v>
      </c>
      <c r="L353" s="72">
        <v>16</v>
      </c>
      <c r="M353" s="72">
        <v>12</v>
      </c>
      <c r="N353" s="72">
        <v>234</v>
      </c>
      <c r="O353" s="72">
        <v>281</v>
      </c>
      <c r="P353" s="73">
        <v>1.082</v>
      </c>
      <c r="Q353" s="74"/>
      <c r="R353" s="74"/>
      <c r="S353" s="74"/>
      <c r="T353" s="74"/>
      <c r="U353" s="74"/>
    </row>
    <row r="354" spans="1:21" s="75" customFormat="1" ht="21">
      <c r="A354" s="24" t="s">
        <v>273</v>
      </c>
      <c r="B354" s="71">
        <v>637</v>
      </c>
      <c r="C354" s="72">
        <v>124</v>
      </c>
      <c r="D354" s="72">
        <v>169</v>
      </c>
      <c r="E354" s="72">
        <v>293</v>
      </c>
      <c r="F354" s="72">
        <v>9</v>
      </c>
      <c r="G354" s="72">
        <v>10</v>
      </c>
      <c r="H354" s="72">
        <v>12</v>
      </c>
      <c r="I354" s="72">
        <v>17</v>
      </c>
      <c r="J354" s="72">
        <v>14</v>
      </c>
      <c r="K354" s="72">
        <v>17</v>
      </c>
      <c r="L354" s="72">
        <v>11</v>
      </c>
      <c r="M354" s="72">
        <v>10</v>
      </c>
      <c r="N354" s="72">
        <v>170</v>
      </c>
      <c r="O354" s="72">
        <v>223</v>
      </c>
      <c r="P354" s="73">
        <v>0.617</v>
      </c>
      <c r="Q354" s="74"/>
      <c r="R354" s="74"/>
      <c r="S354" s="74"/>
      <c r="T354" s="74"/>
      <c r="U354" s="74"/>
    </row>
    <row r="355" spans="1:21" s="75" customFormat="1" ht="21">
      <c r="A355" s="24" t="s">
        <v>274</v>
      </c>
      <c r="B355" s="71">
        <v>380</v>
      </c>
      <c r="C355" s="72">
        <v>121</v>
      </c>
      <c r="D355" s="72">
        <v>147</v>
      </c>
      <c r="E355" s="72">
        <v>268</v>
      </c>
      <c r="F355" s="72">
        <v>7</v>
      </c>
      <c r="G355" s="72">
        <v>10</v>
      </c>
      <c r="H355" s="72">
        <v>13</v>
      </c>
      <c r="I355" s="72">
        <v>14</v>
      </c>
      <c r="J355" s="72">
        <v>14</v>
      </c>
      <c r="K355" s="72">
        <v>16</v>
      </c>
      <c r="L355" s="72">
        <v>14</v>
      </c>
      <c r="M355" s="72">
        <v>13</v>
      </c>
      <c r="N355" s="72">
        <v>169</v>
      </c>
      <c r="O355" s="72">
        <v>200</v>
      </c>
      <c r="P355" s="73">
        <v>0.971</v>
      </c>
      <c r="Q355" s="74"/>
      <c r="R355" s="74"/>
      <c r="S355" s="74"/>
      <c r="T355" s="74"/>
      <c r="U355" s="74"/>
    </row>
    <row r="356" spans="1:21" s="75" customFormat="1" ht="21">
      <c r="A356" s="24" t="s">
        <v>88</v>
      </c>
      <c r="B356" s="71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3"/>
      <c r="Q356" s="74"/>
      <c r="R356" s="74"/>
      <c r="S356" s="74"/>
      <c r="T356" s="74"/>
      <c r="U356" s="74"/>
    </row>
    <row r="357" spans="1:21" s="75" customFormat="1" ht="21">
      <c r="A357" s="77" t="s">
        <v>275</v>
      </c>
      <c r="B357" s="71">
        <v>500</v>
      </c>
      <c r="C357" s="72">
        <v>138</v>
      </c>
      <c r="D357" s="72">
        <v>172</v>
      </c>
      <c r="E357" s="72">
        <v>310</v>
      </c>
      <c r="F357" s="72">
        <v>11</v>
      </c>
      <c r="G357" s="72">
        <v>22</v>
      </c>
      <c r="H357" s="72">
        <v>15</v>
      </c>
      <c r="I357" s="72">
        <v>39</v>
      </c>
      <c r="J357" s="72">
        <v>21</v>
      </c>
      <c r="K357" s="72">
        <v>6</v>
      </c>
      <c r="L357" s="72">
        <v>6</v>
      </c>
      <c r="M357" s="72">
        <v>7</v>
      </c>
      <c r="N357" s="72">
        <v>191</v>
      </c>
      <c r="O357" s="72">
        <v>246</v>
      </c>
      <c r="P357" s="73">
        <v>0.874</v>
      </c>
      <c r="Q357" s="74"/>
      <c r="R357" s="74"/>
      <c r="S357" s="74"/>
      <c r="T357" s="74"/>
      <c r="U357" s="74"/>
    </row>
    <row r="358" spans="1:21" s="75" customFormat="1" ht="21">
      <c r="A358" s="77" t="s">
        <v>276</v>
      </c>
      <c r="B358" s="71">
        <v>700</v>
      </c>
      <c r="C358" s="72">
        <v>175</v>
      </c>
      <c r="D358" s="72">
        <v>235</v>
      </c>
      <c r="E358" s="72">
        <v>410</v>
      </c>
      <c r="F358" s="72">
        <v>15</v>
      </c>
      <c r="G358" s="72">
        <v>25</v>
      </c>
      <c r="H358" s="72">
        <v>16</v>
      </c>
      <c r="I358" s="72">
        <v>23</v>
      </c>
      <c r="J358" s="72">
        <v>35</v>
      </c>
      <c r="K358" s="72">
        <v>32</v>
      </c>
      <c r="L358" s="72">
        <v>10</v>
      </c>
      <c r="M358" s="72">
        <v>15</v>
      </c>
      <c r="N358" s="72">
        <v>251</v>
      </c>
      <c r="O358" s="72">
        <v>330</v>
      </c>
      <c r="P358" s="73">
        <v>0.83</v>
      </c>
      <c r="Q358" s="74"/>
      <c r="R358" s="74"/>
      <c r="S358" s="74"/>
      <c r="T358" s="74"/>
      <c r="U358" s="74"/>
    </row>
    <row r="359" spans="1:21" s="75" customFormat="1" ht="21">
      <c r="A359" s="77" t="s">
        <v>277</v>
      </c>
      <c r="B359" s="71">
        <v>500</v>
      </c>
      <c r="C359" s="72">
        <v>177</v>
      </c>
      <c r="D359" s="72">
        <v>184</v>
      </c>
      <c r="E359" s="72">
        <v>361</v>
      </c>
      <c r="F359" s="72">
        <v>28</v>
      </c>
      <c r="G359" s="72">
        <v>35</v>
      </c>
      <c r="H359" s="72">
        <v>50</v>
      </c>
      <c r="I359" s="72">
        <v>21</v>
      </c>
      <c r="J359" s="78" t="s">
        <v>83</v>
      </c>
      <c r="K359" s="72">
        <v>23</v>
      </c>
      <c r="L359" s="78" t="s">
        <v>83</v>
      </c>
      <c r="M359" s="78" t="s">
        <v>83</v>
      </c>
      <c r="N359" s="72">
        <v>225</v>
      </c>
      <c r="O359" s="72">
        <v>263</v>
      </c>
      <c r="P359" s="73">
        <v>0.976</v>
      </c>
      <c r="Q359" s="74"/>
      <c r="R359" s="74"/>
      <c r="S359" s="74"/>
      <c r="T359" s="74"/>
      <c r="U359" s="74"/>
    </row>
    <row r="360" spans="1:21" s="75" customFormat="1" ht="21">
      <c r="A360" s="77" t="s">
        <v>278</v>
      </c>
      <c r="B360" s="71">
        <v>700</v>
      </c>
      <c r="C360" s="72">
        <v>228</v>
      </c>
      <c r="D360" s="72">
        <v>253</v>
      </c>
      <c r="E360" s="72">
        <v>481</v>
      </c>
      <c r="F360" s="72">
        <v>18</v>
      </c>
      <c r="G360" s="72">
        <v>5</v>
      </c>
      <c r="H360" s="72">
        <v>23</v>
      </c>
      <c r="I360" s="72">
        <v>31</v>
      </c>
      <c r="J360" s="72">
        <v>42</v>
      </c>
      <c r="K360" s="72">
        <v>53</v>
      </c>
      <c r="L360" s="72">
        <v>15</v>
      </c>
      <c r="M360" s="72">
        <v>20</v>
      </c>
      <c r="N360" s="72">
        <v>326</v>
      </c>
      <c r="O360" s="72">
        <v>362</v>
      </c>
      <c r="P360" s="73">
        <v>0.982</v>
      </c>
      <c r="Q360" s="74"/>
      <c r="R360" s="74"/>
      <c r="S360" s="74"/>
      <c r="T360" s="74"/>
      <c r="U360" s="74"/>
    </row>
    <row r="361" spans="1:21" s="75" customFormat="1" ht="21">
      <c r="A361" s="24" t="s">
        <v>91</v>
      </c>
      <c r="B361" s="71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3"/>
      <c r="Q361" s="74"/>
      <c r="R361" s="74"/>
      <c r="S361" s="74"/>
      <c r="T361" s="74"/>
      <c r="U361" s="74"/>
    </row>
    <row r="362" spans="1:21" s="75" customFormat="1" ht="21">
      <c r="A362" s="77" t="s">
        <v>279</v>
      </c>
      <c r="B362" s="71">
        <v>865</v>
      </c>
      <c r="C362" s="72">
        <v>342</v>
      </c>
      <c r="D362" s="72">
        <v>217</v>
      </c>
      <c r="E362" s="72">
        <v>390</v>
      </c>
      <c r="F362" s="78">
        <v>10</v>
      </c>
      <c r="G362" s="78">
        <v>10</v>
      </c>
      <c r="H362" s="72">
        <v>80</v>
      </c>
      <c r="I362" s="72">
        <v>70</v>
      </c>
      <c r="J362" s="72">
        <v>35</v>
      </c>
      <c r="K362" s="72">
        <v>23</v>
      </c>
      <c r="L362" s="72">
        <v>5</v>
      </c>
      <c r="M362" s="72">
        <v>7</v>
      </c>
      <c r="N362" s="72">
        <v>474</v>
      </c>
      <c r="O362" s="72">
        <v>327</v>
      </c>
      <c r="P362" s="73">
        <v>0.926</v>
      </c>
      <c r="Q362" s="74"/>
      <c r="R362" s="74"/>
      <c r="S362" s="74"/>
      <c r="T362" s="74"/>
      <c r="U362" s="74"/>
    </row>
    <row r="363" spans="1:21" s="75" customFormat="1" ht="21">
      <c r="A363" s="77" t="s">
        <v>280</v>
      </c>
      <c r="B363" s="93">
        <v>1024</v>
      </c>
      <c r="C363" s="72">
        <v>258</v>
      </c>
      <c r="D363" s="72">
        <v>335</v>
      </c>
      <c r="E363" s="72">
        <v>593</v>
      </c>
      <c r="F363" s="72">
        <v>25</v>
      </c>
      <c r="G363" s="72">
        <v>35</v>
      </c>
      <c r="H363" s="72">
        <v>60</v>
      </c>
      <c r="I363" s="72">
        <v>95</v>
      </c>
      <c r="J363" s="72">
        <v>30</v>
      </c>
      <c r="K363" s="72">
        <v>22</v>
      </c>
      <c r="L363" s="72">
        <v>3</v>
      </c>
      <c r="M363" s="72">
        <v>2</v>
      </c>
      <c r="N363" s="72">
        <v>376</v>
      </c>
      <c r="O363" s="72">
        <v>490</v>
      </c>
      <c r="P363" s="73">
        <v>0.8457</v>
      </c>
      <c r="Q363" s="74"/>
      <c r="R363" s="74"/>
      <c r="S363" s="74"/>
      <c r="T363" s="74"/>
      <c r="U363" s="74"/>
    </row>
    <row r="364" spans="1:21" s="75" customFormat="1" ht="21">
      <c r="A364" s="77" t="s">
        <v>281</v>
      </c>
      <c r="B364" s="93">
        <v>1040</v>
      </c>
      <c r="C364" s="72">
        <v>189</v>
      </c>
      <c r="D364" s="72">
        <v>310</v>
      </c>
      <c r="E364" s="72">
        <v>295</v>
      </c>
      <c r="F364" s="78">
        <v>10</v>
      </c>
      <c r="G364" s="72">
        <v>10</v>
      </c>
      <c r="H364" s="72">
        <v>45</v>
      </c>
      <c r="I364" s="72">
        <v>85</v>
      </c>
      <c r="J364" s="72">
        <v>20</v>
      </c>
      <c r="K364" s="72">
        <v>24</v>
      </c>
      <c r="L364" s="72">
        <v>2</v>
      </c>
      <c r="M364" s="72">
        <v>7</v>
      </c>
      <c r="N364" s="72">
        <v>266</v>
      </c>
      <c r="O364" s="72">
        <v>436</v>
      </c>
      <c r="P364" s="73">
        <v>0.675</v>
      </c>
      <c r="Q364" s="74"/>
      <c r="R364" s="74"/>
      <c r="S364" s="74"/>
      <c r="T364" s="74"/>
      <c r="U364" s="74"/>
    </row>
    <row r="365" spans="1:21" s="75" customFormat="1" ht="21">
      <c r="A365" s="24" t="s">
        <v>94</v>
      </c>
      <c r="B365" s="71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3"/>
      <c r="Q365" s="74"/>
      <c r="R365" s="74"/>
      <c r="S365" s="74"/>
      <c r="T365" s="74"/>
      <c r="U365" s="74"/>
    </row>
    <row r="366" spans="1:21" s="75" customFormat="1" ht="21">
      <c r="A366" s="77" t="s">
        <v>282</v>
      </c>
      <c r="B366" s="71">
        <v>552</v>
      </c>
      <c r="C366" s="72">
        <v>40</v>
      </c>
      <c r="D366" s="72">
        <v>67</v>
      </c>
      <c r="E366" s="72">
        <v>107</v>
      </c>
      <c r="F366" s="72">
        <v>7</v>
      </c>
      <c r="G366" s="72">
        <v>9</v>
      </c>
      <c r="H366" s="72">
        <v>8</v>
      </c>
      <c r="I366" s="72">
        <v>11</v>
      </c>
      <c r="J366" s="78">
        <v>2</v>
      </c>
      <c r="K366" s="72">
        <v>2</v>
      </c>
      <c r="L366" s="78" t="s">
        <v>83</v>
      </c>
      <c r="M366" s="78" t="s">
        <v>83</v>
      </c>
      <c r="N366" s="72">
        <v>57</v>
      </c>
      <c r="O366" s="72">
        <v>89</v>
      </c>
      <c r="P366" s="73">
        <v>0.2645</v>
      </c>
      <c r="Q366" s="74"/>
      <c r="R366" s="74"/>
      <c r="S366" s="74"/>
      <c r="T366" s="74"/>
      <c r="U366" s="74"/>
    </row>
    <row r="367" spans="1:21" s="75" customFormat="1" ht="21">
      <c r="A367" s="77" t="s">
        <v>283</v>
      </c>
      <c r="B367" s="71">
        <v>832</v>
      </c>
      <c r="C367" s="72">
        <v>47</v>
      </c>
      <c r="D367" s="72">
        <v>71</v>
      </c>
      <c r="E367" s="72">
        <v>118</v>
      </c>
      <c r="F367" s="72">
        <v>9</v>
      </c>
      <c r="G367" s="72">
        <v>11</v>
      </c>
      <c r="H367" s="72">
        <v>9</v>
      </c>
      <c r="I367" s="72">
        <v>11</v>
      </c>
      <c r="J367" s="72">
        <v>4</v>
      </c>
      <c r="K367" s="72">
        <v>4</v>
      </c>
      <c r="L367" s="78" t="s">
        <v>83</v>
      </c>
      <c r="M367" s="78" t="s">
        <v>83</v>
      </c>
      <c r="N367" s="72">
        <v>67</v>
      </c>
      <c r="O367" s="72">
        <v>97</v>
      </c>
      <c r="P367" s="73">
        <v>0.1971</v>
      </c>
      <c r="Q367" s="74"/>
      <c r="R367" s="74"/>
      <c r="S367" s="74"/>
      <c r="T367" s="74"/>
      <c r="U367" s="74"/>
    </row>
    <row r="368" spans="1:21" s="75" customFormat="1" ht="21">
      <c r="A368" s="77" t="s">
        <v>284</v>
      </c>
      <c r="B368" s="71">
        <v>355</v>
      </c>
      <c r="C368" s="72">
        <v>24</v>
      </c>
      <c r="D368" s="72">
        <v>54</v>
      </c>
      <c r="E368" s="72">
        <v>78</v>
      </c>
      <c r="F368" s="78">
        <v>2</v>
      </c>
      <c r="G368" s="72">
        <v>4</v>
      </c>
      <c r="H368" s="72">
        <v>7</v>
      </c>
      <c r="I368" s="72">
        <v>9</v>
      </c>
      <c r="J368" s="72">
        <v>1</v>
      </c>
      <c r="K368" s="72">
        <v>4</v>
      </c>
      <c r="L368" s="78" t="s">
        <v>83</v>
      </c>
      <c r="M368" s="78" t="s">
        <v>83</v>
      </c>
      <c r="N368" s="72">
        <v>34</v>
      </c>
      <c r="O368" s="72">
        <v>71</v>
      </c>
      <c r="P368" s="73">
        <v>0.2958</v>
      </c>
      <c r="Q368" s="74"/>
      <c r="R368" s="74"/>
      <c r="S368" s="74"/>
      <c r="T368" s="74"/>
      <c r="U368" s="74"/>
    </row>
    <row r="369" spans="1:21" s="75" customFormat="1" ht="21">
      <c r="A369" s="24" t="s">
        <v>97</v>
      </c>
      <c r="B369" s="97">
        <v>0.8</v>
      </c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3"/>
      <c r="Q369" s="74"/>
      <c r="R369" s="74"/>
      <c r="S369" s="74"/>
      <c r="T369" s="74"/>
      <c r="U369" s="74"/>
    </row>
    <row r="370" spans="1:21" s="75" customFormat="1" ht="21">
      <c r="A370" s="24" t="s">
        <v>285</v>
      </c>
      <c r="B370" s="71">
        <v>980</v>
      </c>
      <c r="C370" s="72">
        <v>120</v>
      </c>
      <c r="D370" s="72">
        <v>134</v>
      </c>
      <c r="E370" s="72">
        <v>254</v>
      </c>
      <c r="F370" s="72">
        <v>23</v>
      </c>
      <c r="G370" s="72">
        <v>21</v>
      </c>
      <c r="H370" s="72">
        <v>42</v>
      </c>
      <c r="I370" s="72">
        <v>36</v>
      </c>
      <c r="J370" s="72">
        <v>33</v>
      </c>
      <c r="K370" s="72">
        <v>39</v>
      </c>
      <c r="L370" s="72">
        <v>11</v>
      </c>
      <c r="M370" s="72">
        <v>8</v>
      </c>
      <c r="N370" s="72">
        <v>229</v>
      </c>
      <c r="O370" s="72">
        <v>237</v>
      </c>
      <c r="P370" s="73">
        <v>0.4755</v>
      </c>
      <c r="Q370" s="74"/>
      <c r="R370" s="74"/>
      <c r="S370" s="74"/>
      <c r="T370" s="74"/>
      <c r="U370" s="74"/>
    </row>
    <row r="371" spans="1:21" s="75" customFormat="1" ht="21">
      <c r="A371" s="77" t="s">
        <v>286</v>
      </c>
      <c r="B371" s="93">
        <v>1215</v>
      </c>
      <c r="C371" s="72">
        <v>198</v>
      </c>
      <c r="D371" s="72">
        <v>146</v>
      </c>
      <c r="E371" s="72">
        <v>344</v>
      </c>
      <c r="F371" s="72">
        <v>54</v>
      </c>
      <c r="G371" s="72">
        <v>43</v>
      </c>
      <c r="H371" s="72">
        <v>72</v>
      </c>
      <c r="I371" s="72">
        <v>59</v>
      </c>
      <c r="J371" s="72">
        <v>57</v>
      </c>
      <c r="K371" s="72">
        <v>38</v>
      </c>
      <c r="L371" s="72">
        <v>34</v>
      </c>
      <c r="M371" s="72">
        <v>33</v>
      </c>
      <c r="N371" s="72">
        <v>415</v>
      </c>
      <c r="O371" s="72">
        <v>319</v>
      </c>
      <c r="P371" s="73">
        <v>0.607</v>
      </c>
      <c r="Q371" s="74"/>
      <c r="R371" s="74"/>
      <c r="S371" s="74"/>
      <c r="T371" s="74"/>
      <c r="U371" s="74"/>
    </row>
    <row r="372" spans="1:21" s="75" customFormat="1" ht="21">
      <c r="A372" s="77" t="s">
        <v>287</v>
      </c>
      <c r="B372" s="93">
        <v>2477</v>
      </c>
      <c r="C372" s="72">
        <v>148</v>
      </c>
      <c r="D372" s="72">
        <v>150</v>
      </c>
      <c r="E372" s="72">
        <v>298</v>
      </c>
      <c r="F372" s="72">
        <v>27</v>
      </c>
      <c r="G372" s="72">
        <v>24</v>
      </c>
      <c r="H372" s="72">
        <v>40</v>
      </c>
      <c r="I372" s="72">
        <v>44</v>
      </c>
      <c r="J372" s="72">
        <v>39</v>
      </c>
      <c r="K372" s="72">
        <v>53</v>
      </c>
      <c r="L372" s="72">
        <v>18</v>
      </c>
      <c r="M372" s="72">
        <v>12</v>
      </c>
      <c r="N372" s="72">
        <v>274</v>
      </c>
      <c r="O372" s="72">
        <v>283</v>
      </c>
      <c r="P372" s="73">
        <v>0.2248</v>
      </c>
      <c r="Q372" s="74"/>
      <c r="R372" s="74"/>
      <c r="S372" s="74"/>
      <c r="T372" s="74"/>
      <c r="U372" s="74"/>
    </row>
    <row r="373" spans="1:21" s="75" customFormat="1" ht="21">
      <c r="A373" s="77" t="s">
        <v>288</v>
      </c>
      <c r="B373" s="93">
        <v>1788</v>
      </c>
      <c r="C373" s="72">
        <v>158</v>
      </c>
      <c r="D373" s="72">
        <v>188</v>
      </c>
      <c r="E373" s="72">
        <v>246</v>
      </c>
      <c r="F373" s="72">
        <v>35</v>
      </c>
      <c r="G373" s="72">
        <v>32</v>
      </c>
      <c r="H373" s="72">
        <v>47</v>
      </c>
      <c r="I373" s="72">
        <v>39</v>
      </c>
      <c r="J373" s="72">
        <v>38</v>
      </c>
      <c r="K373" s="72">
        <v>57</v>
      </c>
      <c r="L373" s="72">
        <v>49</v>
      </c>
      <c r="M373" s="72">
        <v>37</v>
      </c>
      <c r="N373" s="72">
        <v>327</v>
      </c>
      <c r="O373" s="72">
        <v>353</v>
      </c>
      <c r="P373" s="73">
        <v>0.3803</v>
      </c>
      <c r="Q373" s="74"/>
      <c r="R373" s="74"/>
      <c r="S373" s="74"/>
      <c r="T373" s="74"/>
      <c r="U373" s="74"/>
    </row>
    <row r="374" spans="1:21" s="75" customFormat="1" ht="21">
      <c r="A374" s="24" t="s">
        <v>100</v>
      </c>
      <c r="B374" s="71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3"/>
      <c r="Q374" s="74"/>
      <c r="R374" s="74"/>
      <c r="S374" s="74"/>
      <c r="T374" s="74"/>
      <c r="U374" s="74"/>
    </row>
    <row r="375" spans="1:21" s="75" customFormat="1" ht="21">
      <c r="A375" s="77" t="s">
        <v>289</v>
      </c>
      <c r="B375" s="93">
        <v>1450</v>
      </c>
      <c r="C375" s="72">
        <v>178</v>
      </c>
      <c r="D375" s="72">
        <v>246</v>
      </c>
      <c r="E375" s="72">
        <v>424</v>
      </c>
      <c r="F375" s="72">
        <v>15</v>
      </c>
      <c r="G375" s="72">
        <v>18</v>
      </c>
      <c r="H375" s="72">
        <v>50</v>
      </c>
      <c r="I375" s="72">
        <v>58</v>
      </c>
      <c r="J375" s="72">
        <v>28</v>
      </c>
      <c r="K375" s="72">
        <v>32</v>
      </c>
      <c r="L375" s="72">
        <v>10</v>
      </c>
      <c r="M375" s="72">
        <v>15</v>
      </c>
      <c r="N375" s="72">
        <v>103</v>
      </c>
      <c r="O375" s="72">
        <v>123</v>
      </c>
      <c r="P375" s="73">
        <v>0.4483</v>
      </c>
      <c r="Q375" s="74"/>
      <c r="R375" s="74"/>
      <c r="S375" s="74"/>
      <c r="T375" s="74"/>
      <c r="U375" s="74"/>
    </row>
    <row r="376" spans="1:21" s="75" customFormat="1" ht="21">
      <c r="A376" s="77" t="s">
        <v>290</v>
      </c>
      <c r="B376" s="93">
        <v>1200</v>
      </c>
      <c r="C376" s="72">
        <v>186</v>
      </c>
      <c r="D376" s="72">
        <v>271</v>
      </c>
      <c r="E376" s="72">
        <v>457</v>
      </c>
      <c r="F376" s="72">
        <v>10</v>
      </c>
      <c r="G376" s="72">
        <v>15</v>
      </c>
      <c r="H376" s="72">
        <v>45</v>
      </c>
      <c r="I376" s="72">
        <v>52</v>
      </c>
      <c r="J376" s="72">
        <v>17</v>
      </c>
      <c r="K376" s="72">
        <v>27</v>
      </c>
      <c r="L376" s="72">
        <v>18</v>
      </c>
      <c r="M376" s="72">
        <v>20</v>
      </c>
      <c r="N376" s="72">
        <v>90</v>
      </c>
      <c r="O376" s="72">
        <v>114</v>
      </c>
      <c r="P376" s="73">
        <v>0.5508</v>
      </c>
      <c r="Q376" s="74"/>
      <c r="R376" s="74"/>
      <c r="S376" s="74"/>
      <c r="T376" s="74"/>
      <c r="U376" s="74"/>
    </row>
    <row r="377" spans="1:21" s="75" customFormat="1" ht="21">
      <c r="A377" s="77" t="s">
        <v>291</v>
      </c>
      <c r="B377" s="93">
        <v>1350</v>
      </c>
      <c r="C377" s="72">
        <v>173</v>
      </c>
      <c r="D377" s="72">
        <v>240</v>
      </c>
      <c r="E377" s="72">
        <v>413</v>
      </c>
      <c r="F377" s="72">
        <v>8</v>
      </c>
      <c r="G377" s="72">
        <v>12</v>
      </c>
      <c r="H377" s="72">
        <v>40</v>
      </c>
      <c r="I377" s="72">
        <v>48</v>
      </c>
      <c r="J377" s="72">
        <v>14</v>
      </c>
      <c r="K377" s="72">
        <v>25</v>
      </c>
      <c r="L377" s="72">
        <v>8</v>
      </c>
      <c r="M377" s="72">
        <v>10</v>
      </c>
      <c r="N377" s="72">
        <v>70</v>
      </c>
      <c r="O377" s="72">
        <v>95</v>
      </c>
      <c r="P377" s="73">
        <v>0.4281</v>
      </c>
      <c r="Q377" s="74"/>
      <c r="R377" s="74"/>
      <c r="S377" s="74"/>
      <c r="T377" s="74"/>
      <c r="U377" s="74"/>
    </row>
    <row r="378" spans="1:21" s="75" customFormat="1" ht="21">
      <c r="A378" s="24" t="s">
        <v>103</v>
      </c>
      <c r="B378" s="71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3"/>
      <c r="Q378" s="74"/>
      <c r="R378" s="74"/>
      <c r="S378" s="74"/>
      <c r="T378" s="74"/>
      <c r="U378" s="74"/>
    </row>
    <row r="379" spans="1:21" s="75" customFormat="1" ht="21">
      <c r="A379" s="77" t="s">
        <v>292</v>
      </c>
      <c r="B379" s="71">
        <v>656</v>
      </c>
      <c r="C379" s="72">
        <v>188</v>
      </c>
      <c r="D379" s="72">
        <v>220</v>
      </c>
      <c r="E379" s="72">
        <v>408</v>
      </c>
      <c r="F379" s="72">
        <v>25</v>
      </c>
      <c r="G379" s="72">
        <v>24</v>
      </c>
      <c r="H379" s="72">
        <v>20</v>
      </c>
      <c r="I379" s="72">
        <v>42</v>
      </c>
      <c r="J379" s="72">
        <v>14</v>
      </c>
      <c r="K379" s="72">
        <v>15</v>
      </c>
      <c r="L379" s="72">
        <v>8</v>
      </c>
      <c r="M379" s="72">
        <v>7</v>
      </c>
      <c r="N379" s="72">
        <v>255</v>
      </c>
      <c r="O379" s="72">
        <v>188</v>
      </c>
      <c r="P379" s="73">
        <v>0.8582</v>
      </c>
      <c r="Q379" s="74"/>
      <c r="R379" s="74"/>
      <c r="S379" s="74"/>
      <c r="T379" s="74"/>
      <c r="U379" s="74"/>
    </row>
    <row r="380" spans="1:21" s="75" customFormat="1" ht="21">
      <c r="A380" s="77" t="s">
        <v>293</v>
      </c>
      <c r="B380" s="71">
        <v>695</v>
      </c>
      <c r="C380" s="72">
        <v>208</v>
      </c>
      <c r="D380" s="72">
        <v>321</v>
      </c>
      <c r="E380" s="72">
        <v>529</v>
      </c>
      <c r="F380" s="72">
        <v>26</v>
      </c>
      <c r="G380" s="72">
        <v>25</v>
      </c>
      <c r="H380" s="72">
        <v>21</v>
      </c>
      <c r="I380" s="72">
        <v>25</v>
      </c>
      <c r="J380" s="72">
        <v>16</v>
      </c>
      <c r="K380" s="72">
        <v>20</v>
      </c>
      <c r="L380" s="72">
        <v>9</v>
      </c>
      <c r="M380" s="72">
        <v>9</v>
      </c>
      <c r="N380" s="72">
        <v>280</v>
      </c>
      <c r="O380" s="72">
        <v>400</v>
      </c>
      <c r="P380" s="73">
        <v>0.9784</v>
      </c>
      <c r="Q380" s="74"/>
      <c r="R380" s="74"/>
      <c r="S380" s="74"/>
      <c r="T380" s="74"/>
      <c r="U380" s="74"/>
    </row>
    <row r="381" spans="1:21" s="75" customFormat="1" ht="21">
      <c r="A381" s="24" t="s">
        <v>108</v>
      </c>
      <c r="B381" s="71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3"/>
      <c r="Q381" s="74"/>
      <c r="R381" s="74"/>
      <c r="S381" s="74"/>
      <c r="T381" s="74"/>
      <c r="U381" s="74"/>
    </row>
    <row r="382" spans="1:21" s="75" customFormat="1" ht="21">
      <c r="A382" s="77" t="s">
        <v>294</v>
      </c>
      <c r="B382" s="71">
        <v>800</v>
      </c>
      <c r="C382" s="72">
        <v>95</v>
      </c>
      <c r="D382" s="72">
        <v>55</v>
      </c>
      <c r="E382" s="72">
        <v>150</v>
      </c>
      <c r="F382" s="72">
        <v>25</v>
      </c>
      <c r="G382" s="72">
        <v>15</v>
      </c>
      <c r="H382" s="72">
        <v>35</v>
      </c>
      <c r="I382" s="72">
        <v>25</v>
      </c>
      <c r="J382" s="72">
        <v>15</v>
      </c>
      <c r="K382" s="78" t="s">
        <v>83</v>
      </c>
      <c r="L382" s="78">
        <v>5</v>
      </c>
      <c r="M382" s="78" t="s">
        <v>83</v>
      </c>
      <c r="N382" s="72">
        <v>175</v>
      </c>
      <c r="O382" s="72">
        <v>95</v>
      </c>
      <c r="P382" s="73">
        <v>0.3375</v>
      </c>
      <c r="Q382" s="74"/>
      <c r="R382" s="74"/>
      <c r="S382" s="74"/>
      <c r="T382" s="74"/>
      <c r="U382" s="74"/>
    </row>
    <row r="383" spans="1:21" s="75" customFormat="1" ht="21">
      <c r="A383" s="77" t="s">
        <v>295</v>
      </c>
      <c r="B383" s="71">
        <v>700</v>
      </c>
      <c r="C383" s="72">
        <v>76</v>
      </c>
      <c r="D383" s="72">
        <v>89</v>
      </c>
      <c r="E383" s="72">
        <v>165</v>
      </c>
      <c r="F383" s="78">
        <v>20</v>
      </c>
      <c r="G383" s="72">
        <v>10</v>
      </c>
      <c r="H383" s="72">
        <v>25</v>
      </c>
      <c r="I383" s="72">
        <v>25</v>
      </c>
      <c r="J383" s="72">
        <v>5</v>
      </c>
      <c r="K383" s="72">
        <v>5</v>
      </c>
      <c r="L383" s="72">
        <v>5</v>
      </c>
      <c r="M383" s="72">
        <v>5</v>
      </c>
      <c r="N383" s="72">
        <v>131</v>
      </c>
      <c r="O383" s="72">
        <v>134</v>
      </c>
      <c r="P383" s="73">
        <v>0.3785</v>
      </c>
      <c r="Q383" s="74"/>
      <c r="R383" s="74"/>
      <c r="S383" s="74"/>
      <c r="T383" s="74"/>
      <c r="U383" s="74"/>
    </row>
    <row r="384" spans="1:21" s="75" customFormat="1" ht="21">
      <c r="A384" s="77" t="s">
        <v>296</v>
      </c>
      <c r="B384" s="71">
        <v>700</v>
      </c>
      <c r="C384" s="72">
        <v>53</v>
      </c>
      <c r="D384" s="72">
        <v>62</v>
      </c>
      <c r="E384" s="72">
        <v>115</v>
      </c>
      <c r="F384" s="72">
        <v>10</v>
      </c>
      <c r="G384" s="78">
        <v>10</v>
      </c>
      <c r="H384" s="72">
        <v>15</v>
      </c>
      <c r="I384" s="72">
        <v>15</v>
      </c>
      <c r="J384" s="78">
        <v>25</v>
      </c>
      <c r="K384" s="78">
        <v>25</v>
      </c>
      <c r="L384" s="78">
        <v>5</v>
      </c>
      <c r="M384" s="78">
        <v>5</v>
      </c>
      <c r="N384" s="72">
        <v>108</v>
      </c>
      <c r="O384" s="72">
        <v>117</v>
      </c>
      <c r="P384" s="73">
        <v>0.3214</v>
      </c>
      <c r="Q384" s="74"/>
      <c r="R384" s="74"/>
      <c r="S384" s="74"/>
      <c r="T384" s="74"/>
      <c r="U384" s="74"/>
    </row>
    <row r="385" spans="1:21" s="75" customFormat="1" ht="21">
      <c r="A385" s="24" t="s">
        <v>110</v>
      </c>
      <c r="B385" s="71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3"/>
      <c r="Q385" s="74"/>
      <c r="R385" s="74"/>
      <c r="S385" s="74"/>
      <c r="T385" s="74"/>
      <c r="U385" s="74"/>
    </row>
    <row r="386" spans="1:21" s="75" customFormat="1" ht="21">
      <c r="A386" s="77" t="s">
        <v>297</v>
      </c>
      <c r="B386" s="71">
        <v>845</v>
      </c>
      <c r="C386" s="72">
        <v>298</v>
      </c>
      <c r="D386" s="72">
        <v>256</v>
      </c>
      <c r="E386" s="72">
        <v>554</v>
      </c>
      <c r="F386" s="72">
        <v>12</v>
      </c>
      <c r="G386" s="72">
        <v>20</v>
      </c>
      <c r="H386" s="72">
        <v>26</v>
      </c>
      <c r="I386" s="72">
        <v>20</v>
      </c>
      <c r="J386" s="72">
        <v>40</v>
      </c>
      <c r="K386" s="72">
        <v>30</v>
      </c>
      <c r="L386" s="72">
        <v>26</v>
      </c>
      <c r="M386" s="72">
        <v>19</v>
      </c>
      <c r="N386" s="72">
        <v>402</v>
      </c>
      <c r="O386" s="72">
        <v>345</v>
      </c>
      <c r="P386" s="73">
        <v>0.884</v>
      </c>
      <c r="Q386" s="74"/>
      <c r="R386" s="74"/>
      <c r="S386" s="74"/>
      <c r="T386" s="74"/>
      <c r="U386" s="74"/>
    </row>
    <row r="387" spans="1:21" s="75" customFormat="1" ht="21">
      <c r="A387" s="77" t="s">
        <v>298</v>
      </c>
      <c r="B387" s="71">
        <v>760</v>
      </c>
      <c r="C387" s="72">
        <v>244</v>
      </c>
      <c r="D387" s="72">
        <v>307</v>
      </c>
      <c r="E387" s="72">
        <v>387</v>
      </c>
      <c r="F387" s="72">
        <v>10</v>
      </c>
      <c r="G387" s="72">
        <v>10</v>
      </c>
      <c r="H387" s="72">
        <v>15</v>
      </c>
      <c r="I387" s="72">
        <v>28</v>
      </c>
      <c r="J387" s="72">
        <v>35</v>
      </c>
      <c r="K387" s="72">
        <v>35</v>
      </c>
      <c r="L387" s="72">
        <v>20</v>
      </c>
      <c r="M387" s="72">
        <v>11</v>
      </c>
      <c r="N387" s="72">
        <v>324</v>
      </c>
      <c r="O387" s="72">
        <v>391</v>
      </c>
      <c r="P387" s="73">
        <v>0.9407</v>
      </c>
      <c r="Q387" s="74"/>
      <c r="R387" s="74"/>
      <c r="S387" s="74"/>
      <c r="T387" s="74"/>
      <c r="U387" s="74"/>
    </row>
    <row r="388" spans="1:21" s="75" customFormat="1" ht="21">
      <c r="A388" s="77" t="s">
        <v>299</v>
      </c>
      <c r="B388" s="71">
        <v>920</v>
      </c>
      <c r="C388" s="72">
        <v>227</v>
      </c>
      <c r="D388" s="72">
        <v>197</v>
      </c>
      <c r="E388" s="72">
        <v>308</v>
      </c>
      <c r="F388" s="72">
        <v>5</v>
      </c>
      <c r="G388" s="72">
        <v>7</v>
      </c>
      <c r="H388" s="72">
        <v>12</v>
      </c>
      <c r="I388" s="72">
        <v>16</v>
      </c>
      <c r="J388" s="72">
        <v>30</v>
      </c>
      <c r="K388" s="72">
        <v>20</v>
      </c>
      <c r="L388" s="72">
        <v>16</v>
      </c>
      <c r="M388" s="72">
        <v>10</v>
      </c>
      <c r="N388" s="72">
        <v>290</v>
      </c>
      <c r="O388" s="72">
        <v>250</v>
      </c>
      <c r="P388" s="73">
        <v>0.5869</v>
      </c>
      <c r="Q388" s="74"/>
      <c r="R388" s="74"/>
      <c r="S388" s="74"/>
      <c r="T388" s="74"/>
      <c r="U388" s="74"/>
    </row>
    <row r="389" spans="1:21" s="75" customFormat="1" ht="21">
      <c r="A389" s="24" t="s">
        <v>112</v>
      </c>
      <c r="B389" s="71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3"/>
      <c r="Q389" s="74"/>
      <c r="R389" s="74"/>
      <c r="S389" s="74"/>
      <c r="T389" s="74"/>
      <c r="U389" s="74"/>
    </row>
    <row r="390" spans="1:21" s="75" customFormat="1" ht="21">
      <c r="A390" s="77" t="s">
        <v>300</v>
      </c>
      <c r="B390" s="71">
        <v>850</v>
      </c>
      <c r="C390" s="72">
        <v>232</v>
      </c>
      <c r="D390" s="72">
        <v>295</v>
      </c>
      <c r="E390" s="72">
        <v>527</v>
      </c>
      <c r="F390" s="72">
        <v>5</v>
      </c>
      <c r="G390" s="72">
        <v>7</v>
      </c>
      <c r="H390" s="72">
        <v>42</v>
      </c>
      <c r="I390" s="72">
        <v>60</v>
      </c>
      <c r="J390" s="72">
        <v>20</v>
      </c>
      <c r="K390" s="72">
        <v>24</v>
      </c>
      <c r="L390" s="72">
        <v>4</v>
      </c>
      <c r="M390" s="72">
        <v>2</v>
      </c>
      <c r="N390" s="72">
        <v>303</v>
      </c>
      <c r="O390" s="72">
        <v>295</v>
      </c>
      <c r="P390" s="73">
        <v>0.7</v>
      </c>
      <c r="Q390" s="74"/>
      <c r="R390" s="74"/>
      <c r="S390" s="74"/>
      <c r="T390" s="74"/>
      <c r="U390" s="74"/>
    </row>
    <row r="391" spans="1:21" s="75" customFormat="1" ht="21">
      <c r="A391" s="77" t="s">
        <v>301</v>
      </c>
      <c r="B391" s="93">
        <v>1200</v>
      </c>
      <c r="C391" s="72">
        <v>234</v>
      </c>
      <c r="D391" s="72">
        <v>300</v>
      </c>
      <c r="E391" s="72">
        <v>534</v>
      </c>
      <c r="F391" s="72">
        <v>5</v>
      </c>
      <c r="G391" s="72">
        <v>6</v>
      </c>
      <c r="H391" s="72">
        <v>64</v>
      </c>
      <c r="I391" s="72">
        <v>82</v>
      </c>
      <c r="J391" s="72">
        <v>22</v>
      </c>
      <c r="K391" s="72">
        <v>24</v>
      </c>
      <c r="L391" s="72">
        <v>3</v>
      </c>
      <c r="M391" s="72">
        <v>4</v>
      </c>
      <c r="N391" s="72">
        <v>328</v>
      </c>
      <c r="O391" s="72">
        <v>416</v>
      </c>
      <c r="P391" s="73">
        <v>0.62</v>
      </c>
      <c r="Q391" s="74"/>
      <c r="R391" s="74"/>
      <c r="S391" s="74"/>
      <c r="T391" s="74"/>
      <c r="U391" s="74"/>
    </row>
    <row r="392" spans="1:21" s="75" customFormat="1" ht="21">
      <c r="A392" s="77" t="s">
        <v>302</v>
      </c>
      <c r="B392" s="71">
        <v>800</v>
      </c>
      <c r="C392" s="72">
        <v>217</v>
      </c>
      <c r="D392" s="72">
        <v>286</v>
      </c>
      <c r="E392" s="72">
        <v>503</v>
      </c>
      <c r="F392" s="72">
        <v>6</v>
      </c>
      <c r="G392" s="72">
        <v>7</v>
      </c>
      <c r="H392" s="72">
        <v>54</v>
      </c>
      <c r="I392" s="72">
        <v>85</v>
      </c>
      <c r="J392" s="72">
        <v>26</v>
      </c>
      <c r="K392" s="72">
        <v>27</v>
      </c>
      <c r="L392" s="72">
        <v>4</v>
      </c>
      <c r="M392" s="72">
        <v>4</v>
      </c>
      <c r="N392" s="72">
        <v>307</v>
      </c>
      <c r="O392" s="72">
        <v>409</v>
      </c>
      <c r="P392" s="73">
        <v>0.86</v>
      </c>
      <c r="Q392" s="74"/>
      <c r="R392" s="74"/>
      <c r="S392" s="74"/>
      <c r="T392" s="74"/>
      <c r="U392" s="74"/>
    </row>
    <row r="393" spans="1:21" s="75" customFormat="1" ht="21">
      <c r="A393" s="80" t="s">
        <v>114</v>
      </c>
      <c r="B393" s="71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3"/>
      <c r="Q393" s="74"/>
      <c r="R393" s="74"/>
      <c r="S393" s="74"/>
      <c r="T393" s="74"/>
      <c r="U393" s="74"/>
    </row>
    <row r="394" spans="1:21" s="75" customFormat="1" ht="21">
      <c r="A394" s="79" t="s">
        <v>303</v>
      </c>
      <c r="B394" s="93">
        <v>1037</v>
      </c>
      <c r="C394" s="72">
        <v>254</v>
      </c>
      <c r="D394" s="72">
        <v>239</v>
      </c>
      <c r="E394" s="72">
        <v>493</v>
      </c>
      <c r="F394" s="72">
        <v>13</v>
      </c>
      <c r="G394" s="72">
        <v>13</v>
      </c>
      <c r="H394" s="72">
        <v>14</v>
      </c>
      <c r="I394" s="72">
        <v>15</v>
      </c>
      <c r="J394" s="72">
        <v>26</v>
      </c>
      <c r="K394" s="72">
        <v>24</v>
      </c>
      <c r="L394" s="72">
        <v>17</v>
      </c>
      <c r="M394" s="72">
        <v>8</v>
      </c>
      <c r="N394" s="72">
        <v>324</v>
      </c>
      <c r="O394" s="72">
        <v>299</v>
      </c>
      <c r="P394" s="73">
        <v>0.6007</v>
      </c>
      <c r="Q394" s="74"/>
      <c r="R394" s="74"/>
      <c r="S394" s="74"/>
      <c r="T394" s="74"/>
      <c r="U394" s="74"/>
    </row>
    <row r="395" spans="1:21" s="75" customFormat="1" ht="21">
      <c r="A395" s="79" t="s">
        <v>304</v>
      </c>
      <c r="B395" s="71">
        <v>424</v>
      </c>
      <c r="C395" s="72">
        <v>219</v>
      </c>
      <c r="D395" s="72">
        <v>182</v>
      </c>
      <c r="E395" s="72">
        <v>401</v>
      </c>
      <c r="F395" s="72">
        <v>5</v>
      </c>
      <c r="G395" s="72">
        <v>16</v>
      </c>
      <c r="H395" s="72">
        <v>17</v>
      </c>
      <c r="I395" s="72">
        <v>15</v>
      </c>
      <c r="J395" s="72">
        <v>14</v>
      </c>
      <c r="K395" s="72">
        <v>13</v>
      </c>
      <c r="L395" s="72">
        <v>17</v>
      </c>
      <c r="M395" s="72">
        <v>18</v>
      </c>
      <c r="N395" s="72">
        <v>272</v>
      </c>
      <c r="O395" s="72">
        <v>244</v>
      </c>
      <c r="P395" s="73">
        <v>1.217</v>
      </c>
      <c r="Q395" s="74"/>
      <c r="R395" s="74"/>
      <c r="S395" s="74"/>
      <c r="T395" s="74"/>
      <c r="U395" s="74"/>
    </row>
    <row r="396" spans="1:21" s="75" customFormat="1" ht="21">
      <c r="A396" s="79" t="s">
        <v>305</v>
      </c>
      <c r="B396" s="71">
        <v>614</v>
      </c>
      <c r="C396" s="72">
        <v>205</v>
      </c>
      <c r="D396" s="72">
        <v>182</v>
      </c>
      <c r="E396" s="72">
        <v>387</v>
      </c>
      <c r="F396" s="72">
        <v>13</v>
      </c>
      <c r="G396" s="72">
        <v>12</v>
      </c>
      <c r="H396" s="72">
        <v>12</v>
      </c>
      <c r="I396" s="72">
        <v>4</v>
      </c>
      <c r="J396" s="72">
        <v>16</v>
      </c>
      <c r="K396" s="72">
        <v>17</v>
      </c>
      <c r="L396" s="72">
        <v>16</v>
      </c>
      <c r="M396" s="72">
        <v>14</v>
      </c>
      <c r="N396" s="72">
        <v>262</v>
      </c>
      <c r="O396" s="72">
        <v>229</v>
      </c>
      <c r="P396" s="73">
        <v>0.7996</v>
      </c>
      <c r="Q396" s="74"/>
      <c r="R396" s="74"/>
      <c r="S396" s="74"/>
      <c r="T396" s="74"/>
      <c r="U396" s="74"/>
    </row>
    <row r="397" spans="1:21" s="75" customFormat="1" ht="21">
      <c r="A397" s="79" t="s">
        <v>306</v>
      </c>
      <c r="B397" s="71">
        <v>531</v>
      </c>
      <c r="C397" s="72">
        <v>236</v>
      </c>
      <c r="D397" s="72">
        <v>244</v>
      </c>
      <c r="E397" s="72">
        <v>480</v>
      </c>
      <c r="F397" s="72">
        <v>14</v>
      </c>
      <c r="G397" s="72">
        <v>13</v>
      </c>
      <c r="H397" s="72">
        <v>15</v>
      </c>
      <c r="I397" s="72">
        <v>24</v>
      </c>
      <c r="J397" s="72">
        <v>13</v>
      </c>
      <c r="K397" s="72">
        <v>26</v>
      </c>
      <c r="L397" s="72">
        <v>14</v>
      </c>
      <c r="M397" s="72">
        <v>15</v>
      </c>
      <c r="N397" s="72">
        <v>291</v>
      </c>
      <c r="O397" s="72">
        <v>321</v>
      </c>
      <c r="P397" s="73">
        <v>1.1525</v>
      </c>
      <c r="Q397" s="74"/>
      <c r="R397" s="74"/>
      <c r="S397" s="74"/>
      <c r="T397" s="74"/>
      <c r="U397" s="74"/>
    </row>
    <row r="398" spans="1:21" s="75" customFormat="1" ht="21">
      <c r="A398" s="80" t="s">
        <v>115</v>
      </c>
      <c r="B398" s="71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3"/>
      <c r="Q398" s="74"/>
      <c r="R398" s="74"/>
      <c r="S398" s="74"/>
      <c r="T398" s="74"/>
      <c r="U398" s="74"/>
    </row>
    <row r="399" spans="1:21" ht="21">
      <c r="A399" s="90" t="s">
        <v>307</v>
      </c>
      <c r="B399" s="95">
        <v>800</v>
      </c>
      <c r="C399" s="88">
        <v>225</v>
      </c>
      <c r="D399" s="88">
        <v>248</v>
      </c>
      <c r="E399" s="88">
        <v>473</v>
      </c>
      <c r="F399" s="88">
        <v>25</v>
      </c>
      <c r="G399" s="88">
        <v>15</v>
      </c>
      <c r="H399" s="88">
        <v>35</v>
      </c>
      <c r="I399" s="88">
        <v>25</v>
      </c>
      <c r="J399" s="88">
        <v>15</v>
      </c>
      <c r="K399" s="88"/>
      <c r="L399" s="88">
        <v>5</v>
      </c>
      <c r="M399" s="88"/>
      <c r="N399" s="88">
        <v>80</v>
      </c>
      <c r="O399" s="88">
        <v>40</v>
      </c>
      <c r="P399" s="89"/>
      <c r="Q399" s="90"/>
      <c r="R399" s="90"/>
      <c r="S399" s="90"/>
      <c r="T399" s="90"/>
      <c r="U399" s="90"/>
    </row>
    <row r="400" spans="1:21" ht="21">
      <c r="A400" s="90" t="s">
        <v>308</v>
      </c>
      <c r="B400" s="95">
        <v>700</v>
      </c>
      <c r="C400" s="88">
        <v>168</v>
      </c>
      <c r="D400" s="88">
        <v>228</v>
      </c>
      <c r="E400" s="88">
        <v>396</v>
      </c>
      <c r="F400" s="88">
        <v>20</v>
      </c>
      <c r="G400" s="88">
        <v>10</v>
      </c>
      <c r="H400" s="88">
        <v>25</v>
      </c>
      <c r="I400" s="88">
        <v>25</v>
      </c>
      <c r="J400" s="88">
        <v>5</v>
      </c>
      <c r="K400" s="88">
        <v>5</v>
      </c>
      <c r="L400" s="88">
        <v>5</v>
      </c>
      <c r="M400" s="88">
        <v>5</v>
      </c>
      <c r="N400" s="88">
        <v>55</v>
      </c>
      <c r="O400" s="88">
        <v>45</v>
      </c>
      <c r="P400" s="89"/>
      <c r="Q400" s="90"/>
      <c r="R400" s="90"/>
      <c r="S400" s="90"/>
      <c r="T400" s="90"/>
      <c r="U400" s="90"/>
    </row>
    <row r="401" spans="1:21" ht="21">
      <c r="A401" s="90" t="s">
        <v>309</v>
      </c>
      <c r="B401" s="98">
        <v>1040</v>
      </c>
      <c r="C401" s="88">
        <v>71</v>
      </c>
      <c r="D401" s="88">
        <v>184</v>
      </c>
      <c r="E401" s="88">
        <v>255</v>
      </c>
      <c r="F401" s="88">
        <v>10</v>
      </c>
      <c r="G401" s="88">
        <v>10</v>
      </c>
      <c r="H401" s="88">
        <v>15</v>
      </c>
      <c r="I401" s="88">
        <v>15</v>
      </c>
      <c r="J401" s="88">
        <v>25</v>
      </c>
      <c r="K401" s="88">
        <v>25</v>
      </c>
      <c r="L401" s="88">
        <v>5</v>
      </c>
      <c r="M401" s="88">
        <v>5</v>
      </c>
      <c r="N401" s="88">
        <v>55</v>
      </c>
      <c r="O401" s="88">
        <v>55</v>
      </c>
      <c r="P401" s="89"/>
      <c r="Q401" s="90"/>
      <c r="R401" s="90"/>
      <c r="S401" s="90"/>
      <c r="T401" s="90"/>
      <c r="U401" s="90"/>
    </row>
    <row r="402" spans="1:21" ht="21">
      <c r="A402" s="96"/>
      <c r="B402" s="95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9"/>
      <c r="Q402" s="90"/>
      <c r="R402" s="90"/>
      <c r="S402" s="90"/>
      <c r="T402" s="90"/>
      <c r="U402" s="90"/>
    </row>
    <row r="403" spans="1:21" ht="21">
      <c r="A403" s="99" t="s">
        <v>67</v>
      </c>
      <c r="B403" s="86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8"/>
      <c r="P403" s="89"/>
      <c r="Q403" s="90"/>
      <c r="R403" s="90"/>
      <c r="S403" s="90"/>
      <c r="T403" s="90"/>
      <c r="U403" s="90"/>
    </row>
    <row r="404" spans="1:21" s="75" customFormat="1" ht="21">
      <c r="A404" s="92" t="s">
        <v>68</v>
      </c>
      <c r="B404" s="93">
        <v>1767</v>
      </c>
      <c r="C404" s="72"/>
      <c r="D404" s="72"/>
      <c r="E404" s="72"/>
      <c r="F404" s="78"/>
      <c r="G404" s="78"/>
      <c r="H404" s="78"/>
      <c r="I404" s="78"/>
      <c r="J404" s="78"/>
      <c r="K404" s="78"/>
      <c r="L404" s="78"/>
      <c r="M404" s="78"/>
      <c r="N404" s="72">
        <v>425</v>
      </c>
      <c r="O404" s="72">
        <v>548</v>
      </c>
      <c r="P404" s="73">
        <v>0.5507</v>
      </c>
      <c r="Q404" s="81">
        <v>364780</v>
      </c>
      <c r="R404" s="81">
        <v>364773</v>
      </c>
      <c r="S404" s="81">
        <v>0</v>
      </c>
      <c r="T404" s="81">
        <v>364773</v>
      </c>
      <c r="U404" s="83">
        <v>1</v>
      </c>
    </row>
    <row r="405" spans="1:21" s="75" customFormat="1" ht="21">
      <c r="A405" s="92" t="s">
        <v>69</v>
      </c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3"/>
      <c r="Q405" s="74"/>
      <c r="R405" s="74"/>
      <c r="S405" s="74"/>
      <c r="T405" s="74"/>
      <c r="U405" s="74"/>
    </row>
    <row r="406" spans="1:21" s="75" customFormat="1" ht="21">
      <c r="A406" s="92" t="s">
        <v>70</v>
      </c>
      <c r="B406" s="93">
        <v>1322</v>
      </c>
      <c r="C406" s="72"/>
      <c r="D406" s="72"/>
      <c r="E406" s="72"/>
      <c r="F406" s="78"/>
      <c r="G406" s="78"/>
      <c r="H406" s="78"/>
      <c r="I406" s="78"/>
      <c r="J406" s="78"/>
      <c r="K406" s="78"/>
      <c r="L406" s="78"/>
      <c r="M406" s="78"/>
      <c r="N406" s="71">
        <v>95</v>
      </c>
      <c r="O406" s="71">
        <v>105</v>
      </c>
      <c r="P406" s="73">
        <v>0.1529</v>
      </c>
      <c r="Q406" s="81">
        <v>307919</v>
      </c>
      <c r="R406" s="81"/>
      <c r="S406" s="81">
        <v>81000</v>
      </c>
      <c r="T406" s="81">
        <v>81000</v>
      </c>
      <c r="U406" s="100">
        <v>0.2631</v>
      </c>
    </row>
    <row r="407" spans="1:21" ht="21">
      <c r="A407" s="101" t="s">
        <v>310</v>
      </c>
      <c r="B407" s="95">
        <v>80</v>
      </c>
      <c r="C407" s="88"/>
      <c r="D407" s="88"/>
      <c r="E407" s="88"/>
      <c r="F407" s="78" t="s">
        <v>83</v>
      </c>
      <c r="G407" s="78" t="s">
        <v>83</v>
      </c>
      <c r="H407" s="88">
        <v>37</v>
      </c>
      <c r="I407" s="88">
        <v>43</v>
      </c>
      <c r="J407" s="78" t="s">
        <v>83</v>
      </c>
      <c r="K407" s="78" t="s">
        <v>83</v>
      </c>
      <c r="L407" s="78" t="s">
        <v>83</v>
      </c>
      <c r="M407" s="78" t="s">
        <v>83</v>
      </c>
      <c r="N407" s="88">
        <v>37</v>
      </c>
      <c r="O407" s="88">
        <v>43</v>
      </c>
      <c r="P407" s="102"/>
      <c r="Q407" s="90"/>
      <c r="R407" s="90"/>
      <c r="S407" s="103">
        <v>40500</v>
      </c>
      <c r="T407" s="103"/>
      <c r="U407" s="90"/>
    </row>
    <row r="408" spans="1:21" ht="21">
      <c r="A408" s="101" t="s">
        <v>311</v>
      </c>
      <c r="B408" s="95">
        <v>60</v>
      </c>
      <c r="C408" s="88"/>
      <c r="D408" s="88"/>
      <c r="E408" s="88"/>
      <c r="F408" s="78" t="s">
        <v>83</v>
      </c>
      <c r="G408" s="78" t="s">
        <v>83</v>
      </c>
      <c r="H408" s="88">
        <v>29</v>
      </c>
      <c r="I408" s="88">
        <v>31</v>
      </c>
      <c r="J408" s="78" t="s">
        <v>83</v>
      </c>
      <c r="K408" s="78" t="s">
        <v>83</v>
      </c>
      <c r="L408" s="78" t="s">
        <v>83</v>
      </c>
      <c r="M408" s="78" t="s">
        <v>83</v>
      </c>
      <c r="N408" s="88">
        <v>29</v>
      </c>
      <c r="O408" s="88">
        <v>31</v>
      </c>
      <c r="P408" s="102"/>
      <c r="Q408" s="90"/>
      <c r="R408" s="90"/>
      <c r="S408" s="103">
        <v>35000</v>
      </c>
      <c r="T408" s="103"/>
      <c r="U408" s="90"/>
    </row>
    <row r="409" spans="1:21" ht="42">
      <c r="A409" s="101" t="s">
        <v>312</v>
      </c>
      <c r="B409" s="95">
        <v>60</v>
      </c>
      <c r="C409" s="88"/>
      <c r="D409" s="88"/>
      <c r="E409" s="88"/>
      <c r="F409" s="78" t="s">
        <v>83</v>
      </c>
      <c r="G409" s="78" t="s">
        <v>83</v>
      </c>
      <c r="H409" s="88">
        <v>29</v>
      </c>
      <c r="I409" s="88">
        <v>31</v>
      </c>
      <c r="J409" s="78" t="s">
        <v>83</v>
      </c>
      <c r="K409" s="78" t="s">
        <v>83</v>
      </c>
      <c r="L409" s="78" t="s">
        <v>83</v>
      </c>
      <c r="M409" s="78" t="s">
        <v>83</v>
      </c>
      <c r="N409" s="88">
        <v>29</v>
      </c>
      <c r="O409" s="88">
        <v>31</v>
      </c>
      <c r="P409" s="89"/>
      <c r="Q409" s="90"/>
      <c r="R409" s="90"/>
      <c r="S409" s="103">
        <v>5500</v>
      </c>
      <c r="T409" s="103"/>
      <c r="U409" s="90"/>
    </row>
    <row r="410" spans="1:21" s="75" customFormat="1" ht="21">
      <c r="A410" s="92" t="s">
        <v>73</v>
      </c>
      <c r="B410" s="71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3"/>
      <c r="Q410" s="74"/>
      <c r="R410" s="74"/>
      <c r="S410" s="74"/>
      <c r="T410" s="74"/>
      <c r="U410" s="74"/>
    </row>
    <row r="411" spans="1:21" s="75" customFormat="1" ht="21">
      <c r="A411" s="74" t="s">
        <v>74</v>
      </c>
      <c r="B411" s="71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3"/>
      <c r="Q411" s="74"/>
      <c r="R411" s="74"/>
      <c r="S411" s="74"/>
      <c r="T411" s="74"/>
      <c r="U411" s="74"/>
    </row>
    <row r="412" spans="1:21" s="75" customFormat="1" ht="21">
      <c r="A412" s="74" t="s">
        <v>75</v>
      </c>
      <c r="B412" s="71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3"/>
      <c r="Q412" s="74"/>
      <c r="R412" s="74"/>
      <c r="S412" s="74"/>
      <c r="T412" s="74"/>
      <c r="U412" s="74"/>
    </row>
    <row r="413" spans="1:21" s="75" customFormat="1" ht="21">
      <c r="A413" s="74" t="s">
        <v>76</v>
      </c>
      <c r="B413" s="71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3"/>
      <c r="Q413" s="74"/>
      <c r="R413" s="74"/>
      <c r="S413" s="74"/>
      <c r="T413" s="74"/>
      <c r="U413" s="74"/>
    </row>
    <row r="414" spans="1:21" s="75" customFormat="1" ht="21">
      <c r="A414" s="92" t="s">
        <v>77</v>
      </c>
      <c r="B414" s="71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3"/>
      <c r="Q414" s="74"/>
      <c r="R414" s="74"/>
      <c r="S414" s="74"/>
      <c r="T414" s="74"/>
      <c r="U414" s="74"/>
    </row>
    <row r="415" spans="1:21" s="75" customFormat="1" ht="21">
      <c r="A415" s="74" t="s">
        <v>74</v>
      </c>
      <c r="B415" s="71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3"/>
      <c r="Q415" s="74"/>
      <c r="R415" s="74"/>
      <c r="S415" s="74"/>
      <c r="T415" s="74"/>
      <c r="U415" s="74"/>
    </row>
    <row r="416" spans="1:21" s="75" customFormat="1" ht="21">
      <c r="A416" s="74" t="s">
        <v>75</v>
      </c>
      <c r="B416" s="71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3"/>
      <c r="Q416" s="74"/>
      <c r="R416" s="74"/>
      <c r="S416" s="74"/>
      <c r="T416" s="74"/>
      <c r="U416" s="74"/>
    </row>
    <row r="417" spans="1:21" s="75" customFormat="1" ht="21">
      <c r="A417" s="74" t="s">
        <v>76</v>
      </c>
      <c r="B417" s="71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3"/>
      <c r="Q417" s="74"/>
      <c r="R417" s="74"/>
      <c r="S417" s="74"/>
      <c r="T417" s="74"/>
      <c r="U417" s="74"/>
    </row>
  </sheetData>
  <sheetProtection/>
  <mergeCells count="20">
    <mergeCell ref="B9:U9"/>
    <mergeCell ref="Q6:Q8"/>
    <mergeCell ref="R6:R8"/>
    <mergeCell ref="S6:S8"/>
    <mergeCell ref="T6:T8"/>
    <mergeCell ref="U6:U8"/>
    <mergeCell ref="F7:G7"/>
    <mergeCell ref="H7:I7"/>
    <mergeCell ref="J7:K7"/>
    <mergeCell ref="L7:M7"/>
    <mergeCell ref="A2:U2"/>
    <mergeCell ref="A3:U3"/>
    <mergeCell ref="A4:U4"/>
    <mergeCell ref="A6:A8"/>
    <mergeCell ref="B6:B8"/>
    <mergeCell ref="C6:D7"/>
    <mergeCell ref="E6:E7"/>
    <mergeCell ref="F6:M6"/>
    <mergeCell ref="N6:O7"/>
    <mergeCell ref="P6:P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3">
      <selection activeCell="A1" sqref="A1:IV16384"/>
    </sheetView>
  </sheetViews>
  <sheetFormatPr defaultColWidth="6.8515625" defaultRowHeight="15"/>
  <cols>
    <col min="1" max="1" width="40.140625" style="57" customWidth="1"/>
    <col min="2" max="2" width="10.421875" style="57" customWidth="1"/>
    <col min="3" max="4" width="4.140625" style="57" customWidth="1"/>
    <col min="5" max="5" width="12.140625" style="57" customWidth="1"/>
    <col min="6" max="7" width="4.140625" style="57" customWidth="1"/>
    <col min="8" max="8" width="7.140625" style="57" customWidth="1"/>
    <col min="9" max="9" width="6.00390625" style="57" customWidth="1"/>
    <col min="10" max="10" width="6.421875" style="57" customWidth="1"/>
    <col min="11" max="11" width="7.8515625" style="57" customWidth="1"/>
    <col min="12" max="12" width="7.140625" style="57" customWidth="1"/>
    <col min="13" max="13" width="8.140625" style="57" customWidth="1"/>
    <col min="14" max="14" width="7.57421875" style="57" customWidth="1"/>
    <col min="15" max="15" width="6.8515625" style="57" customWidth="1"/>
    <col min="16" max="21" width="10.421875" style="57" customWidth="1"/>
    <col min="22" max="16384" width="6.8515625" style="57" customWidth="1"/>
  </cols>
  <sheetData>
    <row r="1" ht="21">
      <c r="N1" s="106"/>
    </row>
    <row r="2" spans="1:21" ht="23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ht="23.25">
      <c r="A3" s="325" t="s">
        <v>313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0" ht="23.25">
      <c r="A4" s="340" t="s">
        <v>314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</row>
    <row r="5" spans="1:23" s="59" customFormat="1" ht="132.75" customHeight="1">
      <c r="A5" s="328" t="s">
        <v>3</v>
      </c>
      <c r="B5" s="330" t="s">
        <v>4</v>
      </c>
      <c r="C5" s="332" t="s">
        <v>5</v>
      </c>
      <c r="D5" s="333"/>
      <c r="E5" s="330" t="s">
        <v>6</v>
      </c>
      <c r="F5" s="332" t="s">
        <v>7</v>
      </c>
      <c r="G5" s="337"/>
      <c r="H5" s="337"/>
      <c r="I5" s="337"/>
      <c r="J5" s="337"/>
      <c r="K5" s="337"/>
      <c r="L5" s="337"/>
      <c r="M5" s="333"/>
      <c r="N5" s="332" t="s">
        <v>8</v>
      </c>
      <c r="O5" s="333"/>
      <c r="P5" s="330" t="s">
        <v>9</v>
      </c>
      <c r="Q5" s="330" t="s">
        <v>10</v>
      </c>
      <c r="R5" s="330" t="s">
        <v>11</v>
      </c>
      <c r="S5" s="330" t="s">
        <v>12</v>
      </c>
      <c r="T5" s="330" t="s">
        <v>13</v>
      </c>
      <c r="U5" s="330" t="s">
        <v>14</v>
      </c>
      <c r="V5" s="58"/>
      <c r="W5" s="58"/>
    </row>
    <row r="6" spans="1:23" s="59" customFormat="1" ht="28.5" customHeight="1">
      <c r="A6" s="329"/>
      <c r="B6" s="331"/>
      <c r="C6" s="334"/>
      <c r="D6" s="335"/>
      <c r="E6" s="336"/>
      <c r="F6" s="339" t="s">
        <v>15</v>
      </c>
      <c r="G6" s="339"/>
      <c r="H6" s="339" t="s">
        <v>16</v>
      </c>
      <c r="I6" s="339"/>
      <c r="J6" s="339" t="s">
        <v>17</v>
      </c>
      <c r="K6" s="339"/>
      <c r="L6" s="339" t="s">
        <v>18</v>
      </c>
      <c r="M6" s="339"/>
      <c r="N6" s="334"/>
      <c r="O6" s="335"/>
      <c r="P6" s="331"/>
      <c r="Q6" s="331"/>
      <c r="R6" s="331"/>
      <c r="S6" s="331"/>
      <c r="T6" s="331"/>
      <c r="U6" s="331"/>
      <c r="V6" s="58"/>
      <c r="W6" s="58"/>
    </row>
    <row r="7" spans="1:21" s="59" customFormat="1" ht="24" customHeight="1">
      <c r="A7" s="329"/>
      <c r="B7" s="336"/>
      <c r="C7" s="63" t="s">
        <v>19</v>
      </c>
      <c r="D7" s="63" t="s">
        <v>20</v>
      </c>
      <c r="E7" s="61" t="s">
        <v>21</v>
      </c>
      <c r="F7" s="63" t="s">
        <v>19</v>
      </c>
      <c r="G7" s="63" t="s">
        <v>20</v>
      </c>
      <c r="H7" s="63" t="s">
        <v>19</v>
      </c>
      <c r="I7" s="63" t="s">
        <v>20</v>
      </c>
      <c r="J7" s="63" t="s">
        <v>19</v>
      </c>
      <c r="K7" s="63" t="s">
        <v>20</v>
      </c>
      <c r="L7" s="63" t="s">
        <v>19</v>
      </c>
      <c r="M7" s="63" t="s">
        <v>20</v>
      </c>
      <c r="N7" s="63" t="s">
        <v>19</v>
      </c>
      <c r="O7" s="63" t="s">
        <v>20</v>
      </c>
      <c r="P7" s="336"/>
      <c r="Q7" s="336"/>
      <c r="R7" s="336"/>
      <c r="S7" s="336"/>
      <c r="T7" s="336"/>
      <c r="U7" s="336"/>
    </row>
    <row r="8" spans="1:21" s="59" customFormat="1" ht="24" customHeight="1">
      <c r="A8" s="62" t="s">
        <v>22</v>
      </c>
      <c r="B8" s="341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3"/>
    </row>
    <row r="9" spans="1:21" s="69" customFormat="1" ht="26.25" customHeight="1">
      <c r="A9" s="65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108"/>
      <c r="S9" s="108"/>
      <c r="T9" s="108"/>
      <c r="U9" s="108"/>
    </row>
    <row r="10" spans="1:21" s="75" customFormat="1" ht="21">
      <c r="A10" s="70" t="s">
        <v>24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s="75" customFormat="1" ht="21">
      <c r="A11" s="24" t="s">
        <v>315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2" s="75" customFormat="1" ht="21">
      <c r="A12" s="70" t="s">
        <v>24</v>
      </c>
      <c r="B12" s="92"/>
      <c r="C12" s="74"/>
      <c r="D12" s="74"/>
      <c r="E12" s="74"/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74"/>
      <c r="O12" s="74"/>
      <c r="P12" s="74"/>
      <c r="Q12" s="74"/>
      <c r="R12" s="51"/>
      <c r="S12" s="74"/>
      <c r="T12" s="74"/>
      <c r="U12" s="74"/>
      <c r="V12" s="74"/>
    </row>
    <row r="13" spans="1:22" s="75" customFormat="1" ht="21">
      <c r="A13" s="70"/>
      <c r="B13" s="92"/>
      <c r="C13" s="74"/>
      <c r="D13" s="74"/>
      <c r="E13" s="74"/>
      <c r="F13" s="109"/>
      <c r="G13" s="109"/>
      <c r="H13" s="109"/>
      <c r="I13" s="109"/>
      <c r="J13" s="109"/>
      <c r="K13" s="109"/>
      <c r="L13" s="109"/>
      <c r="M13" s="109"/>
      <c r="N13" s="74"/>
      <c r="O13" s="74"/>
      <c r="P13" s="74"/>
      <c r="Q13" s="74"/>
      <c r="R13" s="51"/>
      <c r="S13" s="74"/>
      <c r="T13" s="74"/>
      <c r="U13" s="74"/>
      <c r="V13" s="74"/>
    </row>
    <row r="14" spans="1:22" s="75" customFormat="1" ht="21">
      <c r="A14" s="24" t="s">
        <v>80</v>
      </c>
      <c r="B14" s="92"/>
      <c r="C14" s="74"/>
      <c r="D14" s="74"/>
      <c r="E14" s="74"/>
      <c r="F14" s="74"/>
      <c r="G14" s="74"/>
      <c r="H14" s="74"/>
      <c r="I14" s="110"/>
      <c r="J14" s="74"/>
      <c r="K14" s="74"/>
      <c r="L14" s="74"/>
      <c r="M14" s="74"/>
      <c r="N14" s="74"/>
      <c r="O14" s="110"/>
      <c r="P14" s="74"/>
      <c r="Q14" s="74"/>
      <c r="R14" s="51"/>
      <c r="S14" s="81"/>
      <c r="T14" s="81"/>
      <c r="U14" s="81"/>
      <c r="V14" s="74"/>
    </row>
    <row r="15" spans="1:22" s="75" customFormat="1" ht="21">
      <c r="A15" s="24" t="s">
        <v>316</v>
      </c>
      <c r="B15" s="92">
        <v>23</v>
      </c>
      <c r="C15" s="74">
        <v>13</v>
      </c>
      <c r="D15" s="74">
        <v>10</v>
      </c>
      <c r="E15" s="74"/>
      <c r="F15" s="74"/>
      <c r="G15" s="74"/>
      <c r="H15" s="74">
        <v>4</v>
      </c>
      <c r="I15" s="110">
        <v>1</v>
      </c>
      <c r="J15" s="74">
        <v>8</v>
      </c>
      <c r="K15" s="74">
        <v>9</v>
      </c>
      <c r="L15" s="74">
        <v>1</v>
      </c>
      <c r="M15" s="74">
        <v>2</v>
      </c>
      <c r="N15" s="74">
        <v>13</v>
      </c>
      <c r="O15" s="110">
        <v>10</v>
      </c>
      <c r="P15" s="74"/>
      <c r="Q15" s="74"/>
      <c r="R15" s="51">
        <v>16500</v>
      </c>
      <c r="S15" s="81">
        <v>8500</v>
      </c>
      <c r="T15" s="81">
        <v>8000</v>
      </c>
      <c r="U15" s="81">
        <v>16500</v>
      </c>
      <c r="V15" s="74"/>
    </row>
    <row r="16" spans="1:22" s="75" customFormat="1" ht="21">
      <c r="A16" s="24" t="s">
        <v>317</v>
      </c>
      <c r="B16" s="92">
        <v>21</v>
      </c>
      <c r="C16" s="74">
        <v>1</v>
      </c>
      <c r="D16" s="74">
        <v>20</v>
      </c>
      <c r="E16" s="74"/>
      <c r="F16" s="74"/>
      <c r="G16" s="74"/>
      <c r="H16" s="74">
        <v>1</v>
      </c>
      <c r="I16" s="110">
        <v>20</v>
      </c>
      <c r="J16" s="74"/>
      <c r="K16" s="74"/>
      <c r="L16" s="74"/>
      <c r="M16" s="74"/>
      <c r="N16" s="74">
        <v>1</v>
      </c>
      <c r="O16" s="110">
        <v>20</v>
      </c>
      <c r="P16" s="74"/>
      <c r="Q16" s="74"/>
      <c r="R16" s="51">
        <v>16500</v>
      </c>
      <c r="S16" s="81">
        <v>8500</v>
      </c>
      <c r="T16" s="81">
        <v>8000</v>
      </c>
      <c r="U16" s="81">
        <v>16500</v>
      </c>
      <c r="V16" s="74"/>
    </row>
    <row r="17" spans="1:22" s="75" customFormat="1" ht="42">
      <c r="A17" s="79" t="s">
        <v>318</v>
      </c>
      <c r="B17" s="92">
        <v>21</v>
      </c>
      <c r="C17" s="74"/>
      <c r="D17" s="74"/>
      <c r="E17" s="74"/>
      <c r="F17" s="74"/>
      <c r="G17" s="74"/>
      <c r="H17" s="74">
        <v>21</v>
      </c>
      <c r="I17" s="110" t="s">
        <v>83</v>
      </c>
      <c r="J17" s="74"/>
      <c r="K17" s="74"/>
      <c r="L17" s="74"/>
      <c r="M17" s="74"/>
      <c r="N17" s="74">
        <v>21</v>
      </c>
      <c r="O17" s="110" t="s">
        <v>83</v>
      </c>
      <c r="P17" s="74">
        <v>21</v>
      </c>
      <c r="Q17" s="74"/>
      <c r="R17" s="51">
        <v>16500</v>
      </c>
      <c r="S17" s="81">
        <v>8500</v>
      </c>
      <c r="T17" s="81">
        <v>8000</v>
      </c>
      <c r="U17" s="81">
        <v>16500</v>
      </c>
      <c r="V17" s="74"/>
    </row>
    <row r="18" spans="1:22" s="75" customFormat="1" ht="21">
      <c r="A18" s="70" t="s">
        <v>32</v>
      </c>
      <c r="B18" s="92" t="s">
        <v>319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>
        <f aca="true" t="shared" si="0" ref="N18:O21">F18+H18+J18+L18</f>
        <v>0</v>
      </c>
      <c r="O18" s="74">
        <f t="shared" si="0"/>
        <v>0</v>
      </c>
      <c r="P18" s="74">
        <f>N18+O18</f>
        <v>0</v>
      </c>
      <c r="Q18" s="111" t="s">
        <v>320</v>
      </c>
      <c r="R18" s="51"/>
      <c r="S18" s="74"/>
      <c r="T18" s="74"/>
      <c r="U18" s="74"/>
      <c r="V18" s="74"/>
    </row>
    <row r="19" spans="1:22" ht="21">
      <c r="A19" s="70" t="s">
        <v>34</v>
      </c>
      <c r="B19" s="9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>
        <f t="shared" si="0"/>
        <v>0</v>
      </c>
      <c r="O19" s="74">
        <f t="shared" si="0"/>
        <v>0</v>
      </c>
      <c r="P19" s="74">
        <f>N19+O19</f>
        <v>0</v>
      </c>
      <c r="Q19" s="111" t="s">
        <v>320</v>
      </c>
      <c r="R19" s="51"/>
      <c r="S19" s="74"/>
      <c r="T19" s="74"/>
      <c r="U19" s="74"/>
      <c r="V19" s="74"/>
    </row>
    <row r="20" spans="1:22" s="75" customFormat="1" ht="21">
      <c r="A20" s="70" t="s">
        <v>36</v>
      </c>
      <c r="B20" s="9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>
        <f t="shared" si="0"/>
        <v>0</v>
      </c>
      <c r="O20" s="74">
        <f t="shared" si="0"/>
        <v>0</v>
      </c>
      <c r="P20" s="74">
        <f>N20+O20</f>
        <v>0</v>
      </c>
      <c r="Q20" s="111" t="s">
        <v>320</v>
      </c>
      <c r="R20" s="51"/>
      <c r="S20" s="74"/>
      <c r="T20" s="74"/>
      <c r="U20" s="74"/>
      <c r="V20" s="74"/>
    </row>
    <row r="21" spans="1:22" s="75" customFormat="1" ht="21">
      <c r="A21" s="79" t="s">
        <v>321</v>
      </c>
      <c r="B21" s="112">
        <v>50</v>
      </c>
      <c r="C21" s="79"/>
      <c r="D21" s="79"/>
      <c r="E21" s="79"/>
      <c r="F21" s="79"/>
      <c r="G21" s="79"/>
      <c r="H21" s="79">
        <v>21</v>
      </c>
      <c r="I21" s="79">
        <v>9</v>
      </c>
      <c r="J21" s="79">
        <v>10</v>
      </c>
      <c r="K21" s="79">
        <v>10</v>
      </c>
      <c r="L21" s="79"/>
      <c r="M21" s="79"/>
      <c r="N21" s="74">
        <v>31</v>
      </c>
      <c r="O21" s="74">
        <f t="shared" si="0"/>
        <v>19</v>
      </c>
      <c r="P21" s="74">
        <f>N21+O21</f>
        <v>50</v>
      </c>
      <c r="Q21" s="111" t="s">
        <v>320</v>
      </c>
      <c r="R21" s="112">
        <v>6880</v>
      </c>
      <c r="S21" s="112">
        <v>6880</v>
      </c>
      <c r="T21" s="112">
        <v>6880</v>
      </c>
      <c r="U21" s="112">
        <v>6880</v>
      </c>
      <c r="V21" s="79"/>
    </row>
    <row r="22" spans="1:21" s="75" customFormat="1" ht="21">
      <c r="A22" s="79" t="s">
        <v>322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s="75" customFormat="1" ht="21">
      <c r="A23" s="70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s="75" customFormat="1" ht="21">
      <c r="A24" s="113" t="s">
        <v>37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s="75" customFormat="1" ht="21">
      <c r="A25" s="70" t="s">
        <v>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1:21" s="75" customFormat="1" ht="21">
      <c r="A26" s="70" t="s">
        <v>39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 ht="42">
      <c r="A27" s="85" t="s">
        <v>40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90"/>
      <c r="P27" s="90"/>
      <c r="Q27" s="90"/>
      <c r="R27" s="90"/>
      <c r="S27" s="90"/>
      <c r="T27" s="90"/>
      <c r="U27" s="90"/>
    </row>
    <row r="28" spans="1:21" s="75" customFormat="1" ht="21">
      <c r="A28" s="70" t="s">
        <v>41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s="75" customFormat="1" ht="21">
      <c r="A29" s="70" t="s">
        <v>42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s="75" customFormat="1" ht="21">
      <c r="A30" s="70" t="s">
        <v>43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s="75" customFormat="1" ht="21">
      <c r="A31" s="70" t="s">
        <v>44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42">
      <c r="A32" s="85" t="s">
        <v>45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90"/>
      <c r="P32" s="90"/>
      <c r="Q32" s="90"/>
      <c r="R32" s="90"/>
      <c r="S32" s="90"/>
      <c r="T32" s="90"/>
      <c r="U32" s="90"/>
    </row>
    <row r="33" spans="1:21" s="75" customFormat="1" ht="42">
      <c r="A33" s="80" t="s">
        <v>46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s="75" customFormat="1" ht="21">
      <c r="A34" s="70" t="s">
        <v>47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5" customFormat="1" ht="21">
      <c r="A35" s="70" t="s">
        <v>48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s="75" customFormat="1" ht="21">
      <c r="A36" s="70" t="s">
        <v>49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5" customFormat="1" ht="21">
      <c r="A37" s="80" t="s">
        <v>50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21" thickBot="1">
      <c r="A38" s="91" t="s">
        <v>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90"/>
      <c r="P38" s="90"/>
      <c r="Q38" s="90"/>
      <c r="R38" s="90"/>
      <c r="S38" s="90"/>
      <c r="T38" s="90"/>
      <c r="U38" s="90"/>
    </row>
    <row r="39" spans="1:21" s="75" customFormat="1" ht="21" thickBot="1">
      <c r="A39" s="92" t="s">
        <v>52</v>
      </c>
      <c r="B39" s="115">
        <v>18000</v>
      </c>
      <c r="C39" s="116">
        <v>2254</v>
      </c>
      <c r="D39" s="116">
        <v>3675</v>
      </c>
      <c r="E39" s="116">
        <v>5929</v>
      </c>
      <c r="F39" s="117">
        <v>21</v>
      </c>
      <c r="G39" s="117">
        <v>46</v>
      </c>
      <c r="H39" s="117">
        <v>374</v>
      </c>
      <c r="I39" s="117">
        <v>687</v>
      </c>
      <c r="J39" s="117">
        <v>209</v>
      </c>
      <c r="K39" s="117">
        <v>369</v>
      </c>
      <c r="L39" s="117" t="s">
        <v>83</v>
      </c>
      <c r="M39" s="117" t="s">
        <v>83</v>
      </c>
      <c r="N39" s="117">
        <v>604</v>
      </c>
      <c r="O39" s="116">
        <v>1102</v>
      </c>
      <c r="P39" s="117">
        <v>42.42</v>
      </c>
      <c r="Q39" s="74"/>
      <c r="R39" s="74"/>
      <c r="S39" s="74"/>
      <c r="T39" s="74"/>
      <c r="U39" s="74"/>
    </row>
    <row r="40" spans="1:21" s="75" customFormat="1" ht="21" thickBot="1">
      <c r="A40" s="92" t="s">
        <v>53</v>
      </c>
      <c r="B40" s="118">
        <v>100</v>
      </c>
      <c r="C40" s="117">
        <v>507</v>
      </c>
      <c r="D40" s="117">
        <v>589</v>
      </c>
      <c r="E40" s="116">
        <v>1096</v>
      </c>
      <c r="F40" s="117">
        <v>1</v>
      </c>
      <c r="G40" s="117">
        <v>1</v>
      </c>
      <c r="H40" s="117" t="s">
        <v>83</v>
      </c>
      <c r="I40" s="117">
        <v>1</v>
      </c>
      <c r="J40" s="117" t="s">
        <v>83</v>
      </c>
      <c r="K40" s="117" t="s">
        <v>83</v>
      </c>
      <c r="L40" s="117" t="s">
        <v>83</v>
      </c>
      <c r="M40" s="117" t="s">
        <v>83</v>
      </c>
      <c r="N40" s="117">
        <v>2</v>
      </c>
      <c r="O40" s="117">
        <v>1</v>
      </c>
      <c r="P40" s="117">
        <v>100</v>
      </c>
      <c r="Q40" s="74"/>
      <c r="R40" s="74"/>
      <c r="S40" s="74"/>
      <c r="T40" s="74"/>
      <c r="U40" s="74"/>
    </row>
    <row r="41" spans="1:21" s="75" customFormat="1" ht="21" thickBot="1">
      <c r="A41" s="92" t="s">
        <v>54</v>
      </c>
      <c r="B41" s="74">
        <v>4500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75" customFormat="1" ht="21">
      <c r="A42" s="119" t="s">
        <v>323</v>
      </c>
      <c r="B42" s="344"/>
      <c r="C42" s="344"/>
      <c r="D42" s="344"/>
      <c r="E42" s="344"/>
      <c r="F42" s="344"/>
      <c r="G42" s="344"/>
      <c r="H42" s="344">
        <v>21</v>
      </c>
      <c r="I42" s="344">
        <v>14</v>
      </c>
      <c r="J42" s="344" t="s">
        <v>83</v>
      </c>
      <c r="K42" s="344">
        <v>15</v>
      </c>
      <c r="L42" s="344" t="s">
        <v>83</v>
      </c>
      <c r="M42" s="344" t="s">
        <v>83</v>
      </c>
      <c r="N42" s="344">
        <v>21</v>
      </c>
      <c r="O42" s="344">
        <v>29</v>
      </c>
      <c r="P42" s="344">
        <v>50</v>
      </c>
      <c r="Q42" s="344"/>
      <c r="R42" s="344"/>
      <c r="S42" s="344"/>
      <c r="T42" s="344"/>
      <c r="U42" s="344"/>
    </row>
    <row r="43" spans="1:21" s="75" customFormat="1" ht="21">
      <c r="A43" s="120" t="s">
        <v>324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</row>
    <row r="44" spans="1:21" s="75" customFormat="1" ht="21">
      <c r="A44" s="120" t="s">
        <v>325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</row>
    <row r="45" spans="1:21" s="75" customFormat="1" ht="21" thickBot="1">
      <c r="A45" s="121" t="s">
        <v>326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</row>
    <row r="46" spans="1:21" s="75" customFormat="1" ht="21" thickBot="1">
      <c r="A46" s="121" t="s">
        <v>327</v>
      </c>
      <c r="B46" s="122" t="s">
        <v>83</v>
      </c>
      <c r="C46" s="122" t="s">
        <v>83</v>
      </c>
      <c r="D46" s="122" t="s">
        <v>83</v>
      </c>
      <c r="E46" s="122" t="s">
        <v>83</v>
      </c>
      <c r="F46" s="122" t="s">
        <v>83</v>
      </c>
      <c r="G46" s="122" t="s">
        <v>83</v>
      </c>
      <c r="H46" s="122">
        <v>34</v>
      </c>
      <c r="I46" s="122">
        <v>40</v>
      </c>
      <c r="J46" s="122" t="s">
        <v>83</v>
      </c>
      <c r="K46" s="122" t="s">
        <v>83</v>
      </c>
      <c r="L46" s="122" t="s">
        <v>83</v>
      </c>
      <c r="M46" s="122" t="s">
        <v>83</v>
      </c>
      <c r="N46" s="122">
        <v>34</v>
      </c>
      <c r="O46" s="122">
        <v>40</v>
      </c>
      <c r="P46" s="122" t="s">
        <v>83</v>
      </c>
      <c r="Q46" s="122"/>
      <c r="R46" s="122"/>
      <c r="S46" s="122"/>
      <c r="T46" s="122"/>
      <c r="U46" s="122"/>
    </row>
    <row r="47" spans="1:21" s="75" customFormat="1" ht="21" thickBot="1">
      <c r="A47" s="121" t="s">
        <v>328</v>
      </c>
      <c r="B47" s="122"/>
      <c r="C47" s="122"/>
      <c r="D47" s="122"/>
      <c r="E47" s="122"/>
      <c r="F47" s="122">
        <v>14</v>
      </c>
      <c r="G47" s="122">
        <v>21</v>
      </c>
      <c r="H47" s="122">
        <v>37</v>
      </c>
      <c r="I47" s="122">
        <v>52</v>
      </c>
      <c r="J47" s="122">
        <v>18</v>
      </c>
      <c r="K47" s="122">
        <v>32</v>
      </c>
      <c r="L47" s="122" t="s">
        <v>83</v>
      </c>
      <c r="M47" s="122" t="s">
        <v>83</v>
      </c>
      <c r="N47" s="122"/>
      <c r="O47" s="122"/>
      <c r="P47" s="122" t="s">
        <v>83</v>
      </c>
      <c r="Q47" s="122"/>
      <c r="R47" s="122"/>
      <c r="S47" s="122"/>
      <c r="T47" s="122"/>
      <c r="U47" s="122"/>
    </row>
    <row r="48" spans="1:21" s="75" customFormat="1" ht="21" thickBot="1">
      <c r="A48" s="121" t="s">
        <v>329</v>
      </c>
      <c r="B48" s="122" t="s">
        <v>83</v>
      </c>
      <c r="C48" s="122" t="s">
        <v>83</v>
      </c>
      <c r="D48" s="122" t="s">
        <v>83</v>
      </c>
      <c r="E48" s="122" t="s">
        <v>83</v>
      </c>
      <c r="F48" s="122" t="s">
        <v>83</v>
      </c>
      <c r="G48" s="122" t="s">
        <v>83</v>
      </c>
      <c r="H48" s="122">
        <v>8</v>
      </c>
      <c r="I48" s="122">
        <v>12</v>
      </c>
      <c r="J48" s="122" t="s">
        <v>83</v>
      </c>
      <c r="K48" s="122" t="s">
        <v>83</v>
      </c>
      <c r="L48" s="122" t="s">
        <v>83</v>
      </c>
      <c r="M48" s="122" t="s">
        <v>83</v>
      </c>
      <c r="N48" s="122">
        <v>8</v>
      </c>
      <c r="O48" s="122">
        <v>12</v>
      </c>
      <c r="P48" s="122" t="s">
        <v>83</v>
      </c>
      <c r="Q48" s="122"/>
      <c r="R48" s="122"/>
      <c r="S48" s="122"/>
      <c r="T48" s="122"/>
      <c r="U48" s="122"/>
    </row>
    <row r="49" spans="1:21" s="75" customFormat="1" ht="21">
      <c r="A49" s="120" t="s">
        <v>330</v>
      </c>
      <c r="B49" s="344"/>
      <c r="C49" s="344"/>
      <c r="D49" s="344"/>
      <c r="E49" s="344"/>
      <c r="F49" s="344"/>
      <c r="G49" s="344"/>
      <c r="H49" s="344">
        <v>6</v>
      </c>
      <c r="I49" s="344">
        <v>9</v>
      </c>
      <c r="J49" s="344" t="s">
        <v>83</v>
      </c>
      <c r="K49" s="344" t="s">
        <v>83</v>
      </c>
      <c r="L49" s="344" t="s">
        <v>83</v>
      </c>
      <c r="M49" s="344" t="s">
        <v>83</v>
      </c>
      <c r="N49" s="344">
        <v>6</v>
      </c>
      <c r="O49" s="344">
        <v>9</v>
      </c>
      <c r="P49" s="344" t="s">
        <v>83</v>
      </c>
      <c r="Q49" s="344"/>
      <c r="R49" s="344"/>
      <c r="S49" s="344"/>
      <c r="T49" s="344"/>
      <c r="U49" s="344"/>
    </row>
    <row r="50" spans="1:21" s="75" customFormat="1" ht="21" thickBot="1">
      <c r="A50" s="121" t="s">
        <v>331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</row>
    <row r="51" spans="1:21" s="75" customFormat="1" ht="21">
      <c r="A51" s="92" t="s">
        <v>59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1:21" ht="42">
      <c r="A52" s="101" t="s">
        <v>332</v>
      </c>
      <c r="B52" s="123"/>
      <c r="C52" s="90"/>
      <c r="D52" s="90"/>
      <c r="E52" s="74">
        <f>C52+D52</f>
        <v>0</v>
      </c>
      <c r="F52" s="90">
        <v>3</v>
      </c>
      <c r="G52" s="90">
        <v>2</v>
      </c>
      <c r="H52" s="90">
        <v>28</v>
      </c>
      <c r="I52" s="90">
        <v>35</v>
      </c>
      <c r="J52" s="90">
        <v>3</v>
      </c>
      <c r="K52" s="90">
        <v>1</v>
      </c>
      <c r="L52" s="124" t="s">
        <v>83</v>
      </c>
      <c r="M52" s="124" t="s">
        <v>83</v>
      </c>
      <c r="N52" s="74">
        <v>34</v>
      </c>
      <c r="O52" s="74">
        <v>38</v>
      </c>
      <c r="P52" s="74">
        <v>72</v>
      </c>
      <c r="Q52" s="90"/>
      <c r="R52" s="90"/>
      <c r="S52" s="90"/>
      <c r="T52" s="90"/>
      <c r="U52" s="90"/>
    </row>
    <row r="53" spans="1:21" ht="21">
      <c r="A53" s="74" t="s">
        <v>333</v>
      </c>
      <c r="B53" s="92"/>
      <c r="C53" s="74"/>
      <c r="D53" s="74"/>
      <c r="E53" s="74">
        <f>C53+D53</f>
        <v>0</v>
      </c>
      <c r="F53" s="109">
        <v>1</v>
      </c>
      <c r="G53" s="109">
        <v>2</v>
      </c>
      <c r="H53" s="109">
        <v>5</v>
      </c>
      <c r="I53" s="109">
        <v>24</v>
      </c>
      <c r="J53" s="109">
        <v>0</v>
      </c>
      <c r="K53" s="109">
        <v>0</v>
      </c>
      <c r="L53" s="109">
        <v>0</v>
      </c>
      <c r="M53" s="109">
        <v>0</v>
      </c>
      <c r="N53" s="74">
        <f aca="true" t="shared" si="1" ref="N53:O55">F53+H53+J53+L53</f>
        <v>6</v>
      </c>
      <c r="O53" s="74">
        <f t="shared" si="1"/>
        <v>26</v>
      </c>
      <c r="P53" s="74">
        <f>N53+O53</f>
        <v>32</v>
      </c>
      <c r="Q53" s="90"/>
      <c r="R53" s="90"/>
      <c r="S53" s="90"/>
      <c r="T53" s="90"/>
      <c r="U53" s="90"/>
    </row>
    <row r="54" spans="1:21" ht="21">
      <c r="A54" s="79" t="s">
        <v>334</v>
      </c>
      <c r="B54" s="92"/>
      <c r="C54" s="74"/>
      <c r="D54" s="74"/>
      <c r="E54" s="74">
        <f>C54+D54</f>
        <v>0</v>
      </c>
      <c r="F54" s="109">
        <v>52</v>
      </c>
      <c r="G54" s="109">
        <v>49</v>
      </c>
      <c r="H54" s="109">
        <v>453</v>
      </c>
      <c r="I54" s="109">
        <v>461</v>
      </c>
      <c r="J54" s="109">
        <v>387</v>
      </c>
      <c r="K54" s="109">
        <v>341</v>
      </c>
      <c r="L54" s="109">
        <v>395</v>
      </c>
      <c r="M54" s="109">
        <v>320</v>
      </c>
      <c r="N54" s="74">
        <f t="shared" si="1"/>
        <v>1287</v>
      </c>
      <c r="O54" s="74">
        <f t="shared" si="1"/>
        <v>1171</v>
      </c>
      <c r="P54" s="74">
        <f>N54+O54</f>
        <v>2458</v>
      </c>
      <c r="Q54" s="90"/>
      <c r="R54" s="90"/>
      <c r="S54" s="90"/>
      <c r="T54" s="90"/>
      <c r="U54" s="90"/>
    </row>
    <row r="55" spans="1:21" ht="21">
      <c r="A55" s="79" t="s">
        <v>335</v>
      </c>
      <c r="B55" s="92">
        <v>10</v>
      </c>
      <c r="C55" s="74"/>
      <c r="D55" s="74"/>
      <c r="E55" s="74">
        <f>C55+D55</f>
        <v>0</v>
      </c>
      <c r="F55" s="109">
        <v>0</v>
      </c>
      <c r="G55" s="109">
        <v>0</v>
      </c>
      <c r="H55" s="109">
        <v>6</v>
      </c>
      <c r="I55" s="109">
        <v>4</v>
      </c>
      <c r="J55" s="109">
        <v>0</v>
      </c>
      <c r="K55" s="109">
        <v>0</v>
      </c>
      <c r="L55" s="109">
        <v>0</v>
      </c>
      <c r="M55" s="109">
        <v>0</v>
      </c>
      <c r="N55" s="74">
        <f t="shared" si="1"/>
        <v>6</v>
      </c>
      <c r="O55" s="74">
        <f t="shared" si="1"/>
        <v>4</v>
      </c>
      <c r="P55" s="74">
        <v>10</v>
      </c>
      <c r="Q55" s="90"/>
      <c r="R55" s="90"/>
      <c r="S55" s="90"/>
      <c r="T55" s="90"/>
      <c r="U55" s="90"/>
    </row>
    <row r="56" spans="1:21" ht="21">
      <c r="A56" s="90" t="s">
        <v>336</v>
      </c>
      <c r="B56" s="90">
        <v>8</v>
      </c>
      <c r="C56" s="90">
        <v>6</v>
      </c>
      <c r="D56" s="90">
        <v>2</v>
      </c>
      <c r="E56" s="90">
        <v>0</v>
      </c>
      <c r="F56" s="90"/>
      <c r="G56" s="90"/>
      <c r="H56" s="90">
        <v>6</v>
      </c>
      <c r="I56" s="90">
        <v>2</v>
      </c>
      <c r="J56" s="90"/>
      <c r="K56" s="90"/>
      <c r="L56" s="90"/>
      <c r="M56" s="90"/>
      <c r="N56" s="90">
        <v>6</v>
      </c>
      <c r="O56" s="90">
        <v>2</v>
      </c>
      <c r="P56" s="90"/>
      <c r="Q56" s="90"/>
      <c r="R56" s="90"/>
      <c r="S56" s="90"/>
      <c r="T56" s="90"/>
      <c r="U56" s="90"/>
    </row>
    <row r="57" spans="1:21" ht="21">
      <c r="A57" s="99" t="s">
        <v>67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90"/>
      <c r="P57" s="90"/>
      <c r="Q57" s="90"/>
      <c r="R57" s="90"/>
      <c r="S57" s="90"/>
      <c r="T57" s="90"/>
      <c r="U57" s="90"/>
    </row>
    <row r="58" spans="1:21" s="75" customFormat="1" ht="21">
      <c r="A58" s="92" t="s">
        <v>68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 s="75" customFormat="1" ht="21">
      <c r="A59" s="92" t="s">
        <v>69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 s="75" customFormat="1" ht="21">
      <c r="A60" s="92" t="s">
        <v>70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1:21" ht="21">
      <c r="A61" s="101" t="s">
        <v>337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 ht="21">
      <c r="A62" s="101" t="s">
        <v>338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s="75" customFormat="1" ht="21">
      <c r="A63" s="92" t="s">
        <v>73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 s="75" customFormat="1" ht="21">
      <c r="A64" s="74" t="s">
        <v>74</v>
      </c>
      <c r="B64" s="74">
        <v>59</v>
      </c>
      <c r="C64" s="74"/>
      <c r="D64" s="74"/>
      <c r="E64" s="74"/>
      <c r="F64" s="74">
        <v>8</v>
      </c>
      <c r="G64" s="74">
        <v>1</v>
      </c>
      <c r="H64" s="74">
        <v>18</v>
      </c>
      <c r="I64" s="74">
        <v>15</v>
      </c>
      <c r="J64" s="74">
        <v>11</v>
      </c>
      <c r="K64" s="74">
        <v>4</v>
      </c>
      <c r="L64" s="74">
        <v>1</v>
      </c>
      <c r="M64" s="74">
        <v>1</v>
      </c>
      <c r="N64" s="74"/>
      <c r="O64" s="74">
        <v>59</v>
      </c>
      <c r="P64" s="74"/>
      <c r="Q64" s="74"/>
      <c r="R64" s="74"/>
      <c r="S64" s="74"/>
      <c r="T64" s="74"/>
      <c r="U64" s="74"/>
    </row>
    <row r="65" spans="1:21" s="75" customFormat="1" ht="21">
      <c r="A65" s="74" t="s">
        <v>75</v>
      </c>
      <c r="B65" s="74">
        <v>169</v>
      </c>
      <c r="C65" s="74"/>
      <c r="D65" s="74"/>
      <c r="E65" s="74"/>
      <c r="F65" s="74">
        <v>12</v>
      </c>
      <c r="G65" s="74">
        <v>15</v>
      </c>
      <c r="H65" s="74">
        <v>83</v>
      </c>
      <c r="I65" s="74">
        <v>48</v>
      </c>
      <c r="J65" s="74">
        <v>4</v>
      </c>
      <c r="K65" s="74">
        <v>6</v>
      </c>
      <c r="L65" s="74">
        <v>1</v>
      </c>
      <c r="M65" s="74"/>
      <c r="N65" s="74"/>
      <c r="O65" s="74">
        <v>169</v>
      </c>
      <c r="P65" s="74"/>
      <c r="Q65" s="74"/>
      <c r="R65" s="74"/>
      <c r="S65" s="74"/>
      <c r="T65" s="74"/>
      <c r="U65" s="74"/>
    </row>
    <row r="66" spans="1:21" s="75" customFormat="1" ht="21">
      <c r="A66" s="74" t="s">
        <v>76</v>
      </c>
      <c r="B66" s="74">
        <v>146</v>
      </c>
      <c r="C66" s="74"/>
      <c r="D66" s="74"/>
      <c r="E66" s="74"/>
      <c r="F66" s="74"/>
      <c r="G66" s="74"/>
      <c r="H66" s="74">
        <v>71</v>
      </c>
      <c r="I66" s="74">
        <v>67</v>
      </c>
      <c r="J66" s="74">
        <v>6</v>
      </c>
      <c r="K66" s="74">
        <v>2</v>
      </c>
      <c r="L66" s="74"/>
      <c r="M66" s="74"/>
      <c r="N66" s="74"/>
      <c r="O66" s="74">
        <v>146</v>
      </c>
      <c r="P66" s="74"/>
      <c r="Q66" s="74"/>
      <c r="R66" s="74"/>
      <c r="S66" s="74"/>
      <c r="T66" s="74"/>
      <c r="U66" s="74"/>
    </row>
    <row r="67" spans="1:21" s="75" customFormat="1" ht="21">
      <c r="A67" s="92" t="s">
        <v>77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s="75" customFormat="1" ht="21">
      <c r="A68" s="74" t="s">
        <v>74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s="75" customFormat="1" ht="21">
      <c r="A69" s="74" t="s">
        <v>75</v>
      </c>
      <c r="B69" s="74">
        <v>11</v>
      </c>
      <c r="C69" s="74"/>
      <c r="D69" s="74"/>
      <c r="E69" s="74"/>
      <c r="F69" s="74"/>
      <c r="G69" s="74"/>
      <c r="H69" s="74">
        <v>6</v>
      </c>
      <c r="I69" s="74">
        <v>5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s="75" customFormat="1" ht="21">
      <c r="A70" s="74" t="s">
        <v>76</v>
      </c>
      <c r="B70" s="74">
        <v>10</v>
      </c>
      <c r="C70" s="74"/>
      <c r="D70" s="74"/>
      <c r="E70" s="74"/>
      <c r="F70" s="74"/>
      <c r="G70" s="74"/>
      <c r="H70" s="74">
        <v>7</v>
      </c>
      <c r="I70" s="74">
        <v>3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</sheetData>
  <sheetProtection/>
  <mergeCells count="60">
    <mergeCell ref="S49:S50"/>
    <mergeCell ref="T49:T50"/>
    <mergeCell ref="U49:U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Q42:Q45"/>
    <mergeCell ref="R42:R45"/>
    <mergeCell ref="S42:S45"/>
    <mergeCell ref="T42:T45"/>
    <mergeCell ref="U42:U45"/>
    <mergeCell ref="B49:B50"/>
    <mergeCell ref="C49:C50"/>
    <mergeCell ref="D49:D50"/>
    <mergeCell ref="E49:E50"/>
    <mergeCell ref="F49:F50"/>
    <mergeCell ref="K42:K45"/>
    <mergeCell ref="L42:L45"/>
    <mergeCell ref="M42:M45"/>
    <mergeCell ref="N42:N45"/>
    <mergeCell ref="O42:O45"/>
    <mergeCell ref="P42:P45"/>
    <mergeCell ref="B8:U8"/>
    <mergeCell ref="B42:B45"/>
    <mergeCell ref="C42:C45"/>
    <mergeCell ref="D42:D45"/>
    <mergeCell ref="E42:E45"/>
    <mergeCell ref="F42:F45"/>
    <mergeCell ref="G42:G45"/>
    <mergeCell ref="H42:H45"/>
    <mergeCell ref="I42:I45"/>
    <mergeCell ref="J42:J45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C10" sqref="C10"/>
    </sheetView>
  </sheetViews>
  <sheetFormatPr defaultColWidth="6.8515625" defaultRowHeight="15"/>
  <cols>
    <col min="1" max="1" width="42.00390625" style="57" customWidth="1"/>
    <col min="2" max="2" width="10.00390625" style="57" customWidth="1"/>
    <col min="3" max="3" width="5.28125" style="57" customWidth="1"/>
    <col min="4" max="4" width="5.421875" style="57" customWidth="1"/>
    <col min="5" max="5" width="6.421875" style="57" customWidth="1"/>
    <col min="6" max="12" width="5.421875" style="57" customWidth="1"/>
    <col min="13" max="14" width="5.28125" style="57" customWidth="1"/>
    <col min="15" max="15" width="5.421875" style="57" customWidth="1"/>
    <col min="16" max="16" width="6.28125" style="57" customWidth="1"/>
    <col min="17" max="22" width="10.421875" style="57" customWidth="1"/>
    <col min="23" max="16384" width="6.8515625" style="57" customWidth="1"/>
  </cols>
  <sheetData>
    <row r="1" spans="1:22" ht="23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ht="23.25">
      <c r="A2" s="325" t="s">
        <v>339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</row>
    <row r="3" spans="1:22" ht="23.25">
      <c r="A3" s="340" t="s">
        <v>340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1:24" s="59" customFormat="1" ht="71.25" customHeight="1">
      <c r="A4" s="328" t="s">
        <v>3</v>
      </c>
      <c r="B4" s="330" t="s">
        <v>4</v>
      </c>
      <c r="C4" s="332" t="s">
        <v>5</v>
      </c>
      <c r="D4" s="337"/>
      <c r="E4" s="333"/>
      <c r="F4" s="332" t="s">
        <v>7</v>
      </c>
      <c r="G4" s="337"/>
      <c r="H4" s="337"/>
      <c r="I4" s="337"/>
      <c r="J4" s="337"/>
      <c r="K4" s="337"/>
      <c r="L4" s="337"/>
      <c r="M4" s="333"/>
      <c r="N4" s="332" t="s">
        <v>8</v>
      </c>
      <c r="O4" s="337"/>
      <c r="P4" s="333"/>
      <c r="Q4" s="330" t="s">
        <v>9</v>
      </c>
      <c r="R4" s="330" t="s">
        <v>10</v>
      </c>
      <c r="S4" s="330" t="s">
        <v>11</v>
      </c>
      <c r="T4" s="330" t="s">
        <v>12</v>
      </c>
      <c r="U4" s="330" t="s">
        <v>13</v>
      </c>
      <c r="V4" s="330" t="s">
        <v>14</v>
      </c>
      <c r="W4" s="58"/>
      <c r="X4" s="58"/>
    </row>
    <row r="5" spans="1:24" s="59" customFormat="1" ht="28.5" customHeight="1">
      <c r="A5" s="329"/>
      <c r="B5" s="331"/>
      <c r="C5" s="334"/>
      <c r="D5" s="347"/>
      <c r="E5" s="335"/>
      <c r="F5" s="339" t="s">
        <v>15</v>
      </c>
      <c r="G5" s="339"/>
      <c r="H5" s="339" t="s">
        <v>16</v>
      </c>
      <c r="I5" s="339"/>
      <c r="J5" s="339" t="s">
        <v>17</v>
      </c>
      <c r="K5" s="339"/>
      <c r="L5" s="339" t="s">
        <v>18</v>
      </c>
      <c r="M5" s="339"/>
      <c r="N5" s="348"/>
      <c r="O5" s="349"/>
      <c r="P5" s="350"/>
      <c r="Q5" s="331"/>
      <c r="R5" s="331"/>
      <c r="S5" s="331"/>
      <c r="T5" s="331"/>
      <c r="U5" s="331"/>
      <c r="V5" s="331"/>
      <c r="W5" s="58"/>
      <c r="X5" s="58"/>
    </row>
    <row r="6" spans="1:22" s="59" customFormat="1" ht="24" customHeight="1">
      <c r="A6" s="329"/>
      <c r="B6" s="336"/>
      <c r="C6" s="63" t="s">
        <v>19</v>
      </c>
      <c r="D6" s="63" t="s">
        <v>20</v>
      </c>
      <c r="E6" s="61" t="s">
        <v>21</v>
      </c>
      <c r="F6" s="63" t="s">
        <v>19</v>
      </c>
      <c r="G6" s="63" t="s">
        <v>20</v>
      </c>
      <c r="H6" s="63" t="s">
        <v>19</v>
      </c>
      <c r="I6" s="63" t="s">
        <v>20</v>
      </c>
      <c r="J6" s="63" t="s">
        <v>19</v>
      </c>
      <c r="K6" s="63" t="s">
        <v>20</v>
      </c>
      <c r="L6" s="63" t="s">
        <v>19</v>
      </c>
      <c r="M6" s="63" t="s">
        <v>20</v>
      </c>
      <c r="N6" s="63" t="s">
        <v>19</v>
      </c>
      <c r="O6" s="63" t="s">
        <v>20</v>
      </c>
      <c r="P6" s="63" t="s">
        <v>341</v>
      </c>
      <c r="Q6" s="336"/>
      <c r="R6" s="336"/>
      <c r="S6" s="336"/>
      <c r="T6" s="336"/>
      <c r="U6" s="336"/>
      <c r="V6" s="336"/>
    </row>
    <row r="7" spans="1:22" s="59" customFormat="1" ht="24" customHeight="1">
      <c r="A7" s="62" t="s">
        <v>22</v>
      </c>
      <c r="B7" s="341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3"/>
    </row>
    <row r="8" spans="1:22" s="69" customFormat="1" ht="26.25" customHeight="1">
      <c r="A8" s="65" t="s">
        <v>23</v>
      </c>
      <c r="B8" s="107"/>
      <c r="C8" s="125"/>
      <c r="D8" s="107"/>
      <c r="E8" s="126"/>
      <c r="F8" s="125"/>
      <c r="G8" s="107"/>
      <c r="H8" s="125"/>
      <c r="I8" s="107"/>
      <c r="J8" s="125"/>
      <c r="K8" s="107"/>
      <c r="L8" s="125"/>
      <c r="M8" s="107"/>
      <c r="N8" s="125"/>
      <c r="O8" s="107"/>
      <c r="P8" s="126"/>
      <c r="Q8" s="107"/>
      <c r="R8" s="108"/>
      <c r="S8" s="108"/>
      <c r="T8" s="108"/>
      <c r="U8" s="108"/>
      <c r="V8" s="108"/>
    </row>
    <row r="9" spans="1:22" s="75" customFormat="1" ht="21">
      <c r="A9" s="70" t="s">
        <v>24</v>
      </c>
      <c r="B9" s="72">
        <v>7</v>
      </c>
      <c r="C9" s="127"/>
      <c r="D9" s="74"/>
      <c r="E9" s="128"/>
      <c r="F9" s="127"/>
      <c r="G9" s="74"/>
      <c r="H9" s="127"/>
      <c r="I9" s="74"/>
      <c r="J9" s="127"/>
      <c r="K9" s="74"/>
      <c r="L9" s="127"/>
      <c r="M9" s="74"/>
      <c r="N9" s="127"/>
      <c r="O9" s="74"/>
      <c r="P9" s="128"/>
      <c r="Q9" s="74"/>
      <c r="R9" s="81">
        <v>3850</v>
      </c>
      <c r="S9" s="74"/>
      <c r="T9" s="74"/>
      <c r="U9" s="74"/>
      <c r="V9" s="74"/>
    </row>
    <row r="10" spans="1:22" s="75" customFormat="1" ht="21">
      <c r="A10" s="24" t="s">
        <v>342</v>
      </c>
      <c r="B10" s="72"/>
      <c r="C10" s="127"/>
      <c r="D10" s="74"/>
      <c r="E10" s="128"/>
      <c r="F10" s="127"/>
      <c r="G10" s="74"/>
      <c r="H10" s="127"/>
      <c r="I10" s="74"/>
      <c r="J10" s="127"/>
      <c r="K10" s="74"/>
      <c r="L10" s="127"/>
      <c r="M10" s="74"/>
      <c r="N10" s="127"/>
      <c r="O10" s="74"/>
      <c r="P10" s="128"/>
      <c r="Q10" s="74"/>
      <c r="R10" s="74"/>
      <c r="S10" s="74"/>
      <c r="T10" s="74"/>
      <c r="U10" s="74"/>
      <c r="V10" s="74"/>
    </row>
    <row r="11" spans="1:22" s="75" customFormat="1" ht="21">
      <c r="A11" s="24" t="s">
        <v>343</v>
      </c>
      <c r="B11" s="72">
        <v>55</v>
      </c>
      <c r="C11" s="127"/>
      <c r="D11" s="74"/>
      <c r="E11" s="128"/>
      <c r="F11" s="127"/>
      <c r="G11" s="74"/>
      <c r="H11" s="127"/>
      <c r="I11" s="74"/>
      <c r="J11" s="127"/>
      <c r="K11" s="74"/>
      <c r="L11" s="127"/>
      <c r="M11" s="74"/>
      <c r="N11" s="127"/>
      <c r="O11" s="74"/>
      <c r="P11" s="128"/>
      <c r="Q11" s="74"/>
      <c r="R11" s="74"/>
      <c r="S11" s="74"/>
      <c r="T11" s="74"/>
      <c r="U11" s="74"/>
      <c r="V11" s="74"/>
    </row>
    <row r="12" spans="1:22" s="75" customFormat="1" ht="21">
      <c r="A12" s="79" t="s">
        <v>344</v>
      </c>
      <c r="B12" s="72">
        <v>18</v>
      </c>
      <c r="C12" s="127"/>
      <c r="D12" s="74"/>
      <c r="E12" s="128"/>
      <c r="F12" s="127"/>
      <c r="G12" s="74"/>
      <c r="H12" s="127"/>
      <c r="I12" s="74"/>
      <c r="J12" s="127"/>
      <c r="K12" s="74"/>
      <c r="L12" s="127"/>
      <c r="M12" s="74"/>
      <c r="N12" s="127"/>
      <c r="O12" s="74"/>
      <c r="P12" s="128"/>
      <c r="Q12" s="74"/>
      <c r="R12" s="81">
        <v>16500</v>
      </c>
      <c r="S12" s="74"/>
      <c r="T12" s="74"/>
      <c r="U12" s="74"/>
      <c r="V12" s="74"/>
    </row>
    <row r="13" spans="1:22" s="75" customFormat="1" ht="21">
      <c r="A13" s="79" t="s">
        <v>345</v>
      </c>
      <c r="B13" s="72">
        <v>19</v>
      </c>
      <c r="C13" s="127"/>
      <c r="D13" s="74"/>
      <c r="E13" s="128"/>
      <c r="F13" s="127"/>
      <c r="G13" s="74"/>
      <c r="H13" s="127"/>
      <c r="I13" s="74"/>
      <c r="J13" s="127"/>
      <c r="K13" s="74"/>
      <c r="L13" s="127"/>
      <c r="M13" s="74"/>
      <c r="N13" s="127"/>
      <c r="O13" s="74"/>
      <c r="P13" s="128"/>
      <c r="Q13" s="74"/>
      <c r="R13" s="81">
        <v>16500</v>
      </c>
      <c r="S13" s="74"/>
      <c r="T13" s="74"/>
      <c r="U13" s="74"/>
      <c r="V13" s="74"/>
    </row>
    <row r="14" spans="1:22" s="75" customFormat="1" ht="24.75" customHeight="1">
      <c r="A14" s="79" t="s">
        <v>346</v>
      </c>
      <c r="B14" s="72">
        <v>18</v>
      </c>
      <c r="C14" s="127"/>
      <c r="D14" s="74"/>
      <c r="E14" s="128"/>
      <c r="F14" s="127"/>
      <c r="G14" s="74"/>
      <c r="H14" s="127"/>
      <c r="I14" s="74"/>
      <c r="J14" s="127"/>
      <c r="K14" s="74"/>
      <c r="L14" s="127"/>
      <c r="M14" s="74"/>
      <c r="N14" s="127"/>
      <c r="O14" s="74"/>
      <c r="P14" s="128"/>
      <c r="Q14" s="74"/>
      <c r="R14" s="81">
        <v>16500</v>
      </c>
      <c r="S14" s="74"/>
      <c r="T14" s="74"/>
      <c r="U14" s="74"/>
      <c r="V14" s="74"/>
    </row>
    <row r="15" spans="1:22" s="75" customFormat="1" ht="21">
      <c r="A15" s="80" t="s">
        <v>347</v>
      </c>
      <c r="B15" s="72">
        <v>75</v>
      </c>
      <c r="C15" s="127"/>
      <c r="D15" s="74"/>
      <c r="E15" s="128"/>
      <c r="F15" s="127"/>
      <c r="G15" s="74"/>
      <c r="H15" s="127"/>
      <c r="I15" s="74"/>
      <c r="J15" s="127"/>
      <c r="K15" s="74"/>
      <c r="L15" s="127"/>
      <c r="M15" s="74"/>
      <c r="N15" s="127"/>
      <c r="O15" s="74"/>
      <c r="P15" s="128"/>
      <c r="Q15" s="74"/>
      <c r="R15" s="74"/>
      <c r="S15" s="74"/>
      <c r="T15" s="74"/>
      <c r="U15" s="74"/>
      <c r="V15" s="74"/>
    </row>
    <row r="16" spans="1:22" s="75" customFormat="1" ht="21">
      <c r="A16" s="79" t="s">
        <v>348</v>
      </c>
      <c r="B16" s="72">
        <v>25</v>
      </c>
      <c r="C16" s="127"/>
      <c r="D16" s="74"/>
      <c r="E16" s="128"/>
      <c r="F16" s="127"/>
      <c r="G16" s="74"/>
      <c r="H16" s="127"/>
      <c r="I16" s="74"/>
      <c r="J16" s="127"/>
      <c r="K16" s="74"/>
      <c r="L16" s="127"/>
      <c r="M16" s="74"/>
      <c r="N16" s="127"/>
      <c r="O16" s="74"/>
      <c r="P16" s="128"/>
      <c r="Q16" s="74"/>
      <c r="R16" s="81">
        <v>20000</v>
      </c>
      <c r="S16" s="74"/>
      <c r="T16" s="74"/>
      <c r="U16" s="74"/>
      <c r="V16" s="74"/>
    </row>
    <row r="17" spans="1:22" s="75" customFormat="1" ht="21">
      <c r="A17" s="79" t="s">
        <v>349</v>
      </c>
      <c r="B17" s="72">
        <v>25</v>
      </c>
      <c r="C17" s="127"/>
      <c r="D17" s="74"/>
      <c r="E17" s="128"/>
      <c r="F17" s="127"/>
      <c r="G17" s="74"/>
      <c r="H17" s="127"/>
      <c r="I17" s="74"/>
      <c r="J17" s="127"/>
      <c r="K17" s="74"/>
      <c r="L17" s="127"/>
      <c r="M17" s="74"/>
      <c r="N17" s="127"/>
      <c r="O17" s="74"/>
      <c r="P17" s="128"/>
      <c r="Q17" s="74"/>
      <c r="R17" s="81">
        <v>20000</v>
      </c>
      <c r="S17" s="74"/>
      <c r="T17" s="74"/>
      <c r="U17" s="74"/>
      <c r="V17" s="74"/>
    </row>
    <row r="18" spans="1:22" s="75" customFormat="1" ht="21">
      <c r="A18" s="79" t="s">
        <v>350</v>
      </c>
      <c r="B18" s="72">
        <v>25</v>
      </c>
      <c r="C18" s="127"/>
      <c r="D18" s="74"/>
      <c r="E18" s="128"/>
      <c r="F18" s="127"/>
      <c r="G18" s="74"/>
      <c r="H18" s="127"/>
      <c r="I18" s="74"/>
      <c r="J18" s="127"/>
      <c r="K18" s="74"/>
      <c r="L18" s="127"/>
      <c r="M18" s="74"/>
      <c r="N18" s="127"/>
      <c r="O18" s="74"/>
      <c r="P18" s="128"/>
      <c r="Q18" s="74"/>
      <c r="R18" s="81">
        <v>20000</v>
      </c>
      <c r="S18" s="74"/>
      <c r="T18" s="74"/>
      <c r="U18" s="74"/>
      <c r="V18" s="74"/>
    </row>
    <row r="19" spans="1:22" s="75" customFormat="1" ht="21">
      <c r="A19" s="70" t="s">
        <v>32</v>
      </c>
      <c r="B19" s="72">
        <v>105</v>
      </c>
      <c r="C19" s="127"/>
      <c r="D19" s="74"/>
      <c r="E19" s="128"/>
      <c r="F19" s="127"/>
      <c r="G19" s="74"/>
      <c r="H19" s="127"/>
      <c r="I19" s="74"/>
      <c r="J19" s="127"/>
      <c r="K19" s="74"/>
      <c r="L19" s="127"/>
      <c r="M19" s="74"/>
      <c r="N19" s="127"/>
      <c r="O19" s="74"/>
      <c r="P19" s="128"/>
      <c r="Q19" s="74"/>
      <c r="R19" s="81">
        <v>12075</v>
      </c>
      <c r="S19" s="74"/>
      <c r="T19" s="74"/>
      <c r="U19" s="74"/>
      <c r="V19" s="74"/>
    </row>
    <row r="20" spans="1:22" s="75" customFormat="1" ht="42">
      <c r="A20" s="79" t="s">
        <v>351</v>
      </c>
      <c r="B20" s="72">
        <v>105</v>
      </c>
      <c r="C20" s="127"/>
      <c r="D20" s="74"/>
      <c r="E20" s="128"/>
      <c r="F20" s="127">
        <v>10</v>
      </c>
      <c r="G20" s="74">
        <v>12</v>
      </c>
      <c r="H20" s="127">
        <v>45</v>
      </c>
      <c r="I20" s="74">
        <v>36</v>
      </c>
      <c r="J20" s="127"/>
      <c r="K20" s="74">
        <v>2</v>
      </c>
      <c r="L20" s="127"/>
      <c r="M20" s="74"/>
      <c r="N20" s="127">
        <f>(C20+F20+H20+J20+L20)</f>
        <v>55</v>
      </c>
      <c r="O20" s="74">
        <f>(D20+G20+I20+K20+M20)</f>
        <v>50</v>
      </c>
      <c r="P20" s="128">
        <f>(N20+O20)</f>
        <v>105</v>
      </c>
      <c r="Q20" s="129">
        <f>(P20*100)/B20</f>
        <v>100</v>
      </c>
      <c r="R20" s="81">
        <v>12075</v>
      </c>
      <c r="S20" s="74"/>
      <c r="T20" s="81">
        <v>12075</v>
      </c>
      <c r="U20" s="81">
        <f>(S20+T20)</f>
        <v>12075</v>
      </c>
      <c r="V20" s="111">
        <f>(U20*100)/R20</f>
        <v>100</v>
      </c>
    </row>
    <row r="21" spans="1:22" ht="21">
      <c r="A21" s="101" t="s">
        <v>352</v>
      </c>
      <c r="B21" s="88"/>
      <c r="C21" s="127"/>
      <c r="D21" s="90"/>
      <c r="E21" s="128"/>
      <c r="F21" s="127"/>
      <c r="G21" s="90"/>
      <c r="H21" s="127"/>
      <c r="I21" s="90"/>
      <c r="J21" s="127"/>
      <c r="K21" s="90"/>
      <c r="L21" s="127"/>
      <c r="M21" s="90"/>
      <c r="N21" s="127"/>
      <c r="O21" s="90"/>
      <c r="P21" s="128"/>
      <c r="Q21" s="90"/>
      <c r="R21" s="90"/>
      <c r="S21" s="90"/>
      <c r="T21" s="90"/>
      <c r="U21" s="90"/>
      <c r="V21" s="90"/>
    </row>
    <row r="22" spans="1:22" s="75" customFormat="1" ht="21">
      <c r="A22" s="70" t="s">
        <v>34</v>
      </c>
      <c r="B22" s="72">
        <v>73</v>
      </c>
      <c r="C22" s="127"/>
      <c r="D22" s="74"/>
      <c r="E22" s="128"/>
      <c r="F22" s="127"/>
      <c r="G22" s="74"/>
      <c r="H22" s="127"/>
      <c r="I22" s="74"/>
      <c r="J22" s="127"/>
      <c r="K22" s="74"/>
      <c r="L22" s="127"/>
      <c r="M22" s="74"/>
      <c r="N22" s="127"/>
      <c r="O22" s="74"/>
      <c r="P22" s="128"/>
      <c r="Q22" s="74"/>
      <c r="R22" s="81">
        <v>43800</v>
      </c>
      <c r="S22" s="74"/>
      <c r="T22" s="74"/>
      <c r="U22" s="74"/>
      <c r="V22" s="74"/>
    </row>
    <row r="23" spans="1:22" s="75" customFormat="1" ht="21">
      <c r="A23" s="79" t="s">
        <v>353</v>
      </c>
      <c r="B23" s="72">
        <v>20</v>
      </c>
      <c r="C23" s="127"/>
      <c r="D23" s="74"/>
      <c r="E23" s="128"/>
      <c r="F23" s="127">
        <v>0</v>
      </c>
      <c r="G23" s="74"/>
      <c r="H23" s="127">
        <v>0</v>
      </c>
      <c r="I23" s="74">
        <v>14</v>
      </c>
      <c r="J23" s="127">
        <v>0</v>
      </c>
      <c r="K23" s="74">
        <v>4</v>
      </c>
      <c r="L23" s="127">
        <v>0</v>
      </c>
      <c r="M23" s="74">
        <v>2</v>
      </c>
      <c r="N23" s="127">
        <f>F23+H23+J23+L23</f>
        <v>0</v>
      </c>
      <c r="O23" s="127">
        <f>(D23+G23+I23+K23+M23)</f>
        <v>20</v>
      </c>
      <c r="P23" s="128">
        <f>(N23+O23)</f>
        <v>20</v>
      </c>
      <c r="Q23" s="129">
        <f>(P23*100)/B23</f>
        <v>100</v>
      </c>
      <c r="R23" s="81">
        <v>4950</v>
      </c>
      <c r="S23" s="74"/>
      <c r="T23" s="81">
        <v>4950</v>
      </c>
      <c r="U23" s="74"/>
      <c r="V23" s="74"/>
    </row>
    <row r="24" spans="1:22" s="75" customFormat="1" ht="21">
      <c r="A24" s="79" t="s">
        <v>354</v>
      </c>
      <c r="B24" s="72">
        <v>100</v>
      </c>
      <c r="C24" s="127"/>
      <c r="D24" s="74"/>
      <c r="E24" s="128"/>
      <c r="F24" s="127">
        <v>2</v>
      </c>
      <c r="G24" s="74">
        <v>2</v>
      </c>
      <c r="H24" s="127">
        <v>54</v>
      </c>
      <c r="I24" s="74">
        <v>40</v>
      </c>
      <c r="J24" s="127">
        <v>1</v>
      </c>
      <c r="K24" s="74">
        <v>1</v>
      </c>
      <c r="L24" s="127"/>
      <c r="M24" s="74"/>
      <c r="N24" s="127">
        <f>F24+H24+J24+L24</f>
        <v>57</v>
      </c>
      <c r="O24" s="127">
        <f>(D24+G24+I24+K24+M24)</f>
        <v>43</v>
      </c>
      <c r="P24" s="128">
        <f>(N24+O24)</f>
        <v>100</v>
      </c>
      <c r="Q24" s="129">
        <f>(P24*100)/B24</f>
        <v>100</v>
      </c>
      <c r="R24" s="81">
        <v>20700</v>
      </c>
      <c r="S24" s="74"/>
      <c r="T24" s="81">
        <v>20700</v>
      </c>
      <c r="U24" s="74"/>
      <c r="V24" s="74"/>
    </row>
    <row r="25" spans="1:22" s="75" customFormat="1" ht="21">
      <c r="A25" s="79" t="s">
        <v>355</v>
      </c>
      <c r="B25" s="72"/>
      <c r="C25" s="127"/>
      <c r="D25" s="74"/>
      <c r="E25" s="128"/>
      <c r="F25" s="127"/>
      <c r="G25" s="74"/>
      <c r="H25" s="127"/>
      <c r="I25" s="74"/>
      <c r="J25" s="127"/>
      <c r="K25" s="74"/>
      <c r="L25" s="127"/>
      <c r="M25" s="74"/>
      <c r="N25" s="127">
        <f>F25+H25+J25+L25</f>
        <v>0</v>
      </c>
      <c r="O25" s="127">
        <f>(D25+G25+I25+K25+M25)</f>
        <v>0</v>
      </c>
      <c r="P25" s="128">
        <f>(N25+O25)</f>
        <v>0</v>
      </c>
      <c r="Q25" s="129" t="e">
        <f>(P25*100)/B25</f>
        <v>#DIV/0!</v>
      </c>
      <c r="R25" s="81"/>
      <c r="S25" s="74"/>
      <c r="T25" s="74"/>
      <c r="U25" s="74"/>
      <c r="V25" s="74"/>
    </row>
    <row r="26" spans="1:22" s="75" customFormat="1" ht="21">
      <c r="A26" s="79" t="s">
        <v>356</v>
      </c>
      <c r="B26" s="72"/>
      <c r="C26" s="127"/>
      <c r="D26" s="74"/>
      <c r="E26" s="128"/>
      <c r="F26" s="127"/>
      <c r="G26" s="74"/>
      <c r="H26" s="127"/>
      <c r="I26" s="74"/>
      <c r="J26" s="127"/>
      <c r="K26" s="74"/>
      <c r="L26" s="127"/>
      <c r="M26" s="74"/>
      <c r="N26" s="127">
        <f>F26+H26+J26+L26</f>
        <v>0</v>
      </c>
      <c r="O26" s="127">
        <f>(D26+G26+I26+K26+M26)</f>
        <v>0</v>
      </c>
      <c r="P26" s="128">
        <f>(N26+O26)</f>
        <v>0</v>
      </c>
      <c r="Q26" s="129" t="e">
        <f>(P26*100)/B26</f>
        <v>#DIV/0!</v>
      </c>
      <c r="R26" s="81"/>
      <c r="S26" s="74"/>
      <c r="T26" s="74"/>
      <c r="U26" s="74"/>
      <c r="V26" s="74"/>
    </row>
    <row r="27" spans="1:22" s="75" customFormat="1" ht="21">
      <c r="A27" s="70" t="s">
        <v>36</v>
      </c>
      <c r="B27" s="72">
        <v>26</v>
      </c>
      <c r="C27" s="127"/>
      <c r="D27" s="74"/>
      <c r="E27" s="128"/>
      <c r="F27" s="127"/>
      <c r="G27" s="74"/>
      <c r="H27" s="127"/>
      <c r="I27" s="74"/>
      <c r="J27" s="127"/>
      <c r="K27" s="74"/>
      <c r="L27" s="127"/>
      <c r="M27" s="74"/>
      <c r="N27" s="127"/>
      <c r="O27" s="74"/>
      <c r="P27" s="128"/>
      <c r="Q27" s="74"/>
      <c r="R27" s="81">
        <v>20800</v>
      </c>
      <c r="S27" s="74"/>
      <c r="T27" s="74"/>
      <c r="U27" s="74"/>
      <c r="V27" s="74"/>
    </row>
    <row r="28" spans="1:22" s="75" customFormat="1" ht="21">
      <c r="A28" s="113" t="s">
        <v>37</v>
      </c>
      <c r="B28" s="72"/>
      <c r="C28" s="127"/>
      <c r="D28" s="74"/>
      <c r="E28" s="128"/>
      <c r="F28" s="127"/>
      <c r="G28" s="74"/>
      <c r="H28" s="127"/>
      <c r="I28" s="74"/>
      <c r="J28" s="127"/>
      <c r="K28" s="74"/>
      <c r="L28" s="127"/>
      <c r="M28" s="74"/>
      <c r="N28" s="127"/>
      <c r="O28" s="74"/>
      <c r="P28" s="128"/>
      <c r="Q28" s="74"/>
      <c r="R28" s="74"/>
      <c r="S28" s="74"/>
      <c r="T28" s="74"/>
      <c r="U28" s="74"/>
      <c r="V28" s="74"/>
    </row>
    <row r="29" spans="1:22" s="75" customFormat="1" ht="21">
      <c r="A29" s="70" t="s">
        <v>38</v>
      </c>
      <c r="B29" s="72"/>
      <c r="C29" s="127"/>
      <c r="D29" s="74"/>
      <c r="E29" s="128"/>
      <c r="F29" s="127"/>
      <c r="G29" s="74"/>
      <c r="H29" s="127"/>
      <c r="I29" s="74"/>
      <c r="J29" s="127"/>
      <c r="K29" s="74"/>
      <c r="L29" s="127"/>
      <c r="M29" s="74"/>
      <c r="N29" s="127"/>
      <c r="O29" s="74"/>
      <c r="P29" s="128"/>
      <c r="Q29" s="74"/>
      <c r="R29" s="74"/>
      <c r="S29" s="74"/>
      <c r="T29" s="74"/>
      <c r="U29" s="74"/>
      <c r="V29" s="74"/>
    </row>
    <row r="30" spans="1:22" s="75" customFormat="1" ht="21">
      <c r="A30" s="70" t="s">
        <v>39</v>
      </c>
      <c r="B30" s="72">
        <v>82</v>
      </c>
      <c r="C30" s="127"/>
      <c r="D30" s="74"/>
      <c r="E30" s="128"/>
      <c r="F30" s="127"/>
      <c r="G30" s="74"/>
      <c r="H30" s="127">
        <v>20</v>
      </c>
      <c r="I30" s="74">
        <v>25</v>
      </c>
      <c r="J30" s="127">
        <v>4</v>
      </c>
      <c r="K30" s="74">
        <v>5</v>
      </c>
      <c r="L30" s="127">
        <v>2</v>
      </c>
      <c r="M30" s="74">
        <v>1</v>
      </c>
      <c r="N30" s="127"/>
      <c r="O30" s="74"/>
      <c r="P30" s="128"/>
      <c r="Q30" s="74"/>
      <c r="R30" s="81">
        <v>810840</v>
      </c>
      <c r="S30" s="74"/>
      <c r="T30" s="74"/>
      <c r="U30" s="74"/>
      <c r="V30" s="74"/>
    </row>
    <row r="31" spans="1:22" ht="42">
      <c r="A31" s="85" t="s">
        <v>40</v>
      </c>
      <c r="B31" s="87"/>
      <c r="C31" s="127"/>
      <c r="D31" s="114"/>
      <c r="E31" s="128"/>
      <c r="F31" s="127"/>
      <c r="G31" s="114"/>
      <c r="H31" s="127"/>
      <c r="I31" s="114"/>
      <c r="J31" s="127"/>
      <c r="K31" s="114"/>
      <c r="L31" s="127"/>
      <c r="M31" s="114"/>
      <c r="N31" s="127"/>
      <c r="O31" s="90"/>
      <c r="P31" s="128"/>
      <c r="Q31" s="90"/>
      <c r="R31" s="90"/>
      <c r="S31" s="90"/>
      <c r="T31" s="90"/>
      <c r="U31" s="90"/>
      <c r="V31" s="90"/>
    </row>
    <row r="32" spans="1:22" s="75" customFormat="1" ht="21">
      <c r="A32" s="70" t="s">
        <v>41</v>
      </c>
      <c r="B32" s="72"/>
      <c r="C32" s="127"/>
      <c r="D32" s="74"/>
      <c r="E32" s="128"/>
      <c r="F32" s="127"/>
      <c r="G32" s="74"/>
      <c r="H32" s="127"/>
      <c r="I32" s="74"/>
      <c r="J32" s="127"/>
      <c r="K32" s="74"/>
      <c r="L32" s="127"/>
      <c r="M32" s="74"/>
      <c r="N32" s="127"/>
      <c r="O32" s="74"/>
      <c r="P32" s="128"/>
      <c r="Q32" s="74"/>
      <c r="R32" s="74"/>
      <c r="S32" s="74"/>
      <c r="T32" s="74"/>
      <c r="U32" s="74"/>
      <c r="V32" s="74"/>
    </row>
    <row r="33" spans="1:22" s="75" customFormat="1" ht="21">
      <c r="A33" s="70" t="s">
        <v>42</v>
      </c>
      <c r="B33" s="72"/>
      <c r="C33" s="127"/>
      <c r="D33" s="74"/>
      <c r="E33" s="128"/>
      <c r="F33" s="127"/>
      <c r="G33" s="74"/>
      <c r="H33" s="127"/>
      <c r="I33" s="74"/>
      <c r="J33" s="127"/>
      <c r="K33" s="74"/>
      <c r="L33" s="127"/>
      <c r="M33" s="74"/>
      <c r="N33" s="127"/>
      <c r="O33" s="74"/>
      <c r="P33" s="128"/>
      <c r="Q33" s="74"/>
      <c r="R33" s="74"/>
      <c r="S33" s="74"/>
      <c r="T33" s="74"/>
      <c r="U33" s="74"/>
      <c r="V33" s="74"/>
    </row>
    <row r="34" spans="1:22" s="75" customFormat="1" ht="21">
      <c r="A34" s="70" t="s">
        <v>43</v>
      </c>
      <c r="B34" s="72"/>
      <c r="C34" s="127"/>
      <c r="D34" s="74"/>
      <c r="E34" s="128"/>
      <c r="F34" s="127"/>
      <c r="G34" s="74"/>
      <c r="H34" s="127"/>
      <c r="I34" s="74"/>
      <c r="J34" s="127"/>
      <c r="K34" s="74"/>
      <c r="L34" s="127"/>
      <c r="M34" s="74"/>
      <c r="N34" s="127"/>
      <c r="O34" s="74"/>
      <c r="P34" s="128"/>
      <c r="Q34" s="74"/>
      <c r="R34" s="74"/>
      <c r="S34" s="74"/>
      <c r="T34" s="74"/>
      <c r="U34" s="74"/>
      <c r="V34" s="74"/>
    </row>
    <row r="35" spans="1:22" s="75" customFormat="1" ht="21">
      <c r="A35" s="70" t="s">
        <v>44</v>
      </c>
      <c r="B35" s="72"/>
      <c r="C35" s="127"/>
      <c r="D35" s="74"/>
      <c r="E35" s="128"/>
      <c r="F35" s="127"/>
      <c r="G35" s="74"/>
      <c r="H35" s="127"/>
      <c r="I35" s="74"/>
      <c r="J35" s="127"/>
      <c r="K35" s="74"/>
      <c r="L35" s="127"/>
      <c r="M35" s="74"/>
      <c r="N35" s="127"/>
      <c r="O35" s="74"/>
      <c r="P35" s="128"/>
      <c r="Q35" s="74"/>
      <c r="R35" s="74"/>
      <c r="S35" s="74"/>
      <c r="T35" s="74"/>
      <c r="U35" s="74"/>
      <c r="V35" s="74"/>
    </row>
    <row r="36" spans="1:22" ht="42">
      <c r="A36" s="85" t="s">
        <v>45</v>
      </c>
      <c r="B36" s="87"/>
      <c r="C36" s="127"/>
      <c r="D36" s="114"/>
      <c r="E36" s="128"/>
      <c r="F36" s="127"/>
      <c r="G36" s="114"/>
      <c r="H36" s="127"/>
      <c r="I36" s="114"/>
      <c r="J36" s="127"/>
      <c r="K36" s="114"/>
      <c r="L36" s="127"/>
      <c r="M36" s="114"/>
      <c r="N36" s="127"/>
      <c r="O36" s="90"/>
      <c r="P36" s="128"/>
      <c r="Q36" s="90"/>
      <c r="R36" s="90"/>
      <c r="S36" s="90"/>
      <c r="T36" s="90"/>
      <c r="U36" s="90"/>
      <c r="V36" s="90"/>
    </row>
    <row r="37" spans="1:22" s="75" customFormat="1" ht="42">
      <c r="A37" s="80" t="s">
        <v>46</v>
      </c>
      <c r="B37" s="72"/>
      <c r="C37" s="127"/>
      <c r="D37" s="74"/>
      <c r="E37" s="128"/>
      <c r="F37" s="127"/>
      <c r="G37" s="74"/>
      <c r="H37" s="127"/>
      <c r="I37" s="74"/>
      <c r="J37" s="127"/>
      <c r="K37" s="74"/>
      <c r="L37" s="127"/>
      <c r="M37" s="74"/>
      <c r="N37" s="127"/>
      <c r="O37" s="74"/>
      <c r="P37" s="128"/>
      <c r="Q37" s="74"/>
      <c r="R37" s="74"/>
      <c r="S37" s="74"/>
      <c r="T37" s="74"/>
      <c r="U37" s="74"/>
      <c r="V37" s="74"/>
    </row>
    <row r="38" spans="1:22" s="75" customFormat="1" ht="21">
      <c r="A38" s="70" t="s">
        <v>47</v>
      </c>
      <c r="B38" s="72"/>
      <c r="C38" s="127"/>
      <c r="D38" s="74"/>
      <c r="E38" s="128"/>
      <c r="F38" s="127"/>
      <c r="G38" s="74"/>
      <c r="H38" s="127"/>
      <c r="I38" s="74"/>
      <c r="J38" s="127"/>
      <c r="K38" s="74"/>
      <c r="L38" s="127"/>
      <c r="M38" s="74"/>
      <c r="N38" s="127"/>
      <c r="O38" s="74"/>
      <c r="P38" s="128"/>
      <c r="Q38" s="74"/>
      <c r="R38" s="74"/>
      <c r="S38" s="74"/>
      <c r="T38" s="74"/>
      <c r="U38" s="74"/>
      <c r="V38" s="74"/>
    </row>
    <row r="39" spans="1:22" s="75" customFormat="1" ht="21">
      <c r="A39" s="70" t="s">
        <v>48</v>
      </c>
      <c r="B39" s="130"/>
      <c r="C39" s="127"/>
      <c r="D39" s="74"/>
      <c r="E39" s="128"/>
      <c r="F39" s="127"/>
      <c r="G39" s="74"/>
      <c r="H39" s="127"/>
      <c r="I39" s="74"/>
      <c r="J39" s="127"/>
      <c r="K39" s="74"/>
      <c r="L39" s="127"/>
      <c r="M39" s="74"/>
      <c r="N39" s="127"/>
      <c r="O39" s="74"/>
      <c r="P39" s="128"/>
      <c r="Q39" s="74"/>
      <c r="R39" s="74"/>
      <c r="S39" s="74"/>
      <c r="T39" s="74"/>
      <c r="U39" s="74"/>
      <c r="V39" s="74"/>
    </row>
    <row r="40" spans="1:22" s="75" customFormat="1" ht="21">
      <c r="A40" s="70" t="s">
        <v>49</v>
      </c>
      <c r="B40" s="72"/>
      <c r="C40" s="127"/>
      <c r="D40" s="74"/>
      <c r="E40" s="128"/>
      <c r="F40" s="127"/>
      <c r="G40" s="74"/>
      <c r="H40" s="127"/>
      <c r="I40" s="74"/>
      <c r="J40" s="127"/>
      <c r="K40" s="74"/>
      <c r="L40" s="127"/>
      <c r="M40" s="74"/>
      <c r="N40" s="127"/>
      <c r="O40" s="74"/>
      <c r="P40" s="128"/>
      <c r="Q40" s="74"/>
      <c r="R40" s="74"/>
      <c r="S40" s="74"/>
      <c r="T40" s="74"/>
      <c r="U40" s="74"/>
      <c r="V40" s="74"/>
    </row>
    <row r="41" spans="1:22" s="75" customFormat="1" ht="21">
      <c r="A41" s="80" t="s">
        <v>50</v>
      </c>
      <c r="B41" s="72"/>
      <c r="C41" s="127"/>
      <c r="D41" s="74"/>
      <c r="E41" s="128"/>
      <c r="F41" s="127"/>
      <c r="G41" s="74"/>
      <c r="H41" s="127"/>
      <c r="I41" s="74"/>
      <c r="J41" s="127"/>
      <c r="K41" s="74"/>
      <c r="L41" s="127"/>
      <c r="M41" s="74"/>
      <c r="N41" s="127"/>
      <c r="O41" s="74"/>
      <c r="P41" s="128"/>
      <c r="Q41" s="74"/>
      <c r="R41" s="74"/>
      <c r="S41" s="74"/>
      <c r="T41" s="74"/>
      <c r="U41" s="74"/>
      <c r="V41" s="74"/>
    </row>
    <row r="42" spans="1:22" ht="21">
      <c r="A42" s="91" t="s">
        <v>51</v>
      </c>
      <c r="B42" s="87"/>
      <c r="C42" s="127"/>
      <c r="D42" s="114"/>
      <c r="E42" s="128"/>
      <c r="F42" s="127"/>
      <c r="G42" s="114"/>
      <c r="H42" s="127"/>
      <c r="I42" s="114"/>
      <c r="J42" s="127"/>
      <c r="K42" s="114"/>
      <c r="L42" s="127"/>
      <c r="M42" s="114"/>
      <c r="N42" s="127"/>
      <c r="O42" s="90"/>
      <c r="P42" s="128"/>
      <c r="Q42" s="90"/>
      <c r="R42" s="90"/>
      <c r="S42" s="90"/>
      <c r="T42" s="90"/>
      <c r="U42" s="90"/>
      <c r="V42" s="90"/>
    </row>
    <row r="43" spans="1:22" s="75" customFormat="1" ht="21">
      <c r="A43" s="92" t="s">
        <v>52</v>
      </c>
      <c r="B43" s="84">
        <v>12000</v>
      </c>
      <c r="C43" s="127">
        <v>2052</v>
      </c>
      <c r="D43" s="74">
        <v>1923</v>
      </c>
      <c r="E43" s="128">
        <f aca="true" t="shared" si="0" ref="E43:E50">(C43+D43)</f>
        <v>3975</v>
      </c>
      <c r="F43" s="127">
        <v>865</v>
      </c>
      <c r="G43" s="74">
        <v>112</v>
      </c>
      <c r="H43" s="127">
        <v>98</v>
      </c>
      <c r="I43" s="74">
        <v>107</v>
      </c>
      <c r="J43" s="127">
        <v>56</v>
      </c>
      <c r="K43" s="74">
        <v>37</v>
      </c>
      <c r="L43" s="127">
        <v>33</v>
      </c>
      <c r="M43" s="74"/>
      <c r="N43" s="127">
        <f>(C43+F43+H43+J43+L43)</f>
        <v>3104</v>
      </c>
      <c r="O43" s="74">
        <f>(D43+G43+I43+K43+M43)</f>
        <v>2179</v>
      </c>
      <c r="P43" s="128">
        <f>(N43+O43)</f>
        <v>5283</v>
      </c>
      <c r="Q43" s="129">
        <f>(P43*100)/B43</f>
        <v>44.025</v>
      </c>
      <c r="R43" s="81">
        <v>40000</v>
      </c>
      <c r="S43" s="74"/>
      <c r="T43" s="74"/>
      <c r="U43" s="74"/>
      <c r="V43" s="74"/>
    </row>
    <row r="44" spans="1:22" s="75" customFormat="1" ht="21">
      <c r="A44" s="92" t="s">
        <v>53</v>
      </c>
      <c r="B44" s="72">
        <v>50</v>
      </c>
      <c r="C44" s="127"/>
      <c r="D44" s="74">
        <v>14</v>
      </c>
      <c r="E44" s="128">
        <f t="shared" si="0"/>
        <v>14</v>
      </c>
      <c r="F44" s="127"/>
      <c r="G44" s="74"/>
      <c r="H44" s="127"/>
      <c r="I44" s="74"/>
      <c r="J44" s="127"/>
      <c r="K44" s="74"/>
      <c r="L44" s="127"/>
      <c r="M44" s="74"/>
      <c r="N44" s="127">
        <f>(C44+F44+H44+J44+L44)</f>
        <v>0</v>
      </c>
      <c r="O44" s="74">
        <f>(D44+G44+I44+K44+M44)</f>
        <v>14</v>
      </c>
      <c r="P44" s="128">
        <f>(N44+O44)</f>
        <v>14</v>
      </c>
      <c r="Q44" s="129">
        <f>(P44*100)/B44</f>
        <v>28</v>
      </c>
      <c r="R44" s="74"/>
      <c r="S44" s="74"/>
      <c r="T44" s="74"/>
      <c r="U44" s="74"/>
      <c r="V44" s="74"/>
    </row>
    <row r="45" spans="1:22" s="75" customFormat="1" ht="21">
      <c r="A45" s="92" t="s">
        <v>54</v>
      </c>
      <c r="B45" s="71"/>
      <c r="C45" s="131">
        <f>SUM(C46:C50)</f>
        <v>585</v>
      </c>
      <c r="D45" s="131">
        <f>SUM(D46:D50)</f>
        <v>539</v>
      </c>
      <c r="E45" s="128">
        <f t="shared" si="0"/>
        <v>1124</v>
      </c>
      <c r="F45" s="131">
        <f>SUM(F46:F50)</f>
        <v>0</v>
      </c>
      <c r="G45" s="92">
        <f aca="true" t="shared" si="1" ref="G45:M45">SUM(G46:G50)</f>
        <v>0</v>
      </c>
      <c r="H45" s="131">
        <f t="shared" si="1"/>
        <v>44</v>
      </c>
      <c r="I45" s="92">
        <f t="shared" si="1"/>
        <v>88</v>
      </c>
      <c r="J45" s="131">
        <f t="shared" si="1"/>
        <v>127</v>
      </c>
      <c r="K45" s="92">
        <f t="shared" si="1"/>
        <v>58</v>
      </c>
      <c r="L45" s="131">
        <f t="shared" si="1"/>
        <v>0</v>
      </c>
      <c r="M45" s="92">
        <f t="shared" si="1"/>
        <v>0</v>
      </c>
      <c r="N45" s="127">
        <f aca="true" t="shared" si="2" ref="N45:O66">(C45+F45+H45+J45+L45)</f>
        <v>756</v>
      </c>
      <c r="O45" s="74">
        <f t="shared" si="2"/>
        <v>685</v>
      </c>
      <c r="P45" s="128">
        <f aca="true" t="shared" si="3" ref="P45:P66">(N45+O45)</f>
        <v>1441</v>
      </c>
      <c r="Q45" s="74"/>
      <c r="R45" s="74"/>
      <c r="S45" s="74"/>
      <c r="T45" s="74"/>
      <c r="U45" s="74"/>
      <c r="V45" s="74"/>
    </row>
    <row r="46" spans="1:22" s="75" customFormat="1" ht="21">
      <c r="A46" s="74" t="s">
        <v>357</v>
      </c>
      <c r="B46" s="84">
        <v>6000</v>
      </c>
      <c r="C46" s="127">
        <v>307</v>
      </c>
      <c r="D46" s="74">
        <v>195</v>
      </c>
      <c r="E46" s="128">
        <f t="shared" si="0"/>
        <v>502</v>
      </c>
      <c r="F46" s="127"/>
      <c r="G46" s="74"/>
      <c r="H46" s="127">
        <v>44</v>
      </c>
      <c r="I46" s="74">
        <v>88</v>
      </c>
      <c r="J46" s="127">
        <v>127</v>
      </c>
      <c r="K46" s="74">
        <v>58</v>
      </c>
      <c r="L46" s="127"/>
      <c r="M46" s="74"/>
      <c r="N46" s="127">
        <f t="shared" si="2"/>
        <v>478</v>
      </c>
      <c r="O46" s="74">
        <f t="shared" si="2"/>
        <v>341</v>
      </c>
      <c r="P46" s="128">
        <f t="shared" si="3"/>
        <v>819</v>
      </c>
      <c r="Q46" s="129">
        <f>(P46*100)/B46</f>
        <v>13.65</v>
      </c>
      <c r="R46" s="74"/>
      <c r="S46" s="74"/>
      <c r="T46" s="74"/>
      <c r="U46" s="74"/>
      <c r="V46" s="74"/>
    </row>
    <row r="47" spans="1:22" s="75" customFormat="1" ht="21">
      <c r="A47" s="74" t="s">
        <v>358</v>
      </c>
      <c r="B47" s="84">
        <v>200</v>
      </c>
      <c r="C47" s="127">
        <v>115</v>
      </c>
      <c r="D47" s="74">
        <v>128</v>
      </c>
      <c r="E47" s="128">
        <f t="shared" si="0"/>
        <v>243</v>
      </c>
      <c r="F47" s="127"/>
      <c r="G47" s="74"/>
      <c r="H47" s="127"/>
      <c r="I47" s="74"/>
      <c r="J47" s="127"/>
      <c r="K47" s="74"/>
      <c r="L47" s="127"/>
      <c r="M47" s="74"/>
      <c r="N47" s="127">
        <f t="shared" si="2"/>
        <v>115</v>
      </c>
      <c r="O47" s="74">
        <f t="shared" si="2"/>
        <v>128</v>
      </c>
      <c r="P47" s="128">
        <f t="shared" si="3"/>
        <v>243</v>
      </c>
      <c r="Q47" s="129">
        <f>(P47*100)/B47</f>
        <v>121.5</v>
      </c>
      <c r="R47" s="74"/>
      <c r="S47" s="74"/>
      <c r="T47" s="74"/>
      <c r="U47" s="74"/>
      <c r="V47" s="74"/>
    </row>
    <row r="48" spans="1:22" s="75" customFormat="1" ht="21">
      <c r="A48" s="74" t="s">
        <v>359</v>
      </c>
      <c r="B48" s="72">
        <v>200</v>
      </c>
      <c r="C48" s="127">
        <v>100</v>
      </c>
      <c r="D48" s="74">
        <v>150</v>
      </c>
      <c r="E48" s="128">
        <f t="shared" si="0"/>
        <v>250</v>
      </c>
      <c r="F48" s="127"/>
      <c r="G48" s="74"/>
      <c r="H48" s="127"/>
      <c r="I48" s="74"/>
      <c r="J48" s="127"/>
      <c r="K48" s="74"/>
      <c r="L48" s="127"/>
      <c r="M48" s="74"/>
      <c r="N48" s="127">
        <f t="shared" si="2"/>
        <v>100</v>
      </c>
      <c r="O48" s="74">
        <f t="shared" si="2"/>
        <v>150</v>
      </c>
      <c r="P48" s="128">
        <f t="shared" si="3"/>
        <v>250</v>
      </c>
      <c r="Q48" s="129">
        <f>(P48*100)/B48</f>
        <v>125</v>
      </c>
      <c r="R48" s="74"/>
      <c r="S48" s="74"/>
      <c r="T48" s="74"/>
      <c r="U48" s="74"/>
      <c r="V48" s="74"/>
    </row>
    <row r="49" spans="1:22" s="75" customFormat="1" ht="21">
      <c r="A49" s="74" t="s">
        <v>360</v>
      </c>
      <c r="B49" s="72">
        <v>5</v>
      </c>
      <c r="C49" s="127"/>
      <c r="D49" s="74">
        <v>5</v>
      </c>
      <c r="E49" s="128">
        <f t="shared" si="0"/>
        <v>5</v>
      </c>
      <c r="F49" s="127"/>
      <c r="G49" s="74"/>
      <c r="H49" s="127"/>
      <c r="I49" s="74"/>
      <c r="J49" s="127"/>
      <c r="K49" s="74"/>
      <c r="L49" s="127"/>
      <c r="M49" s="74"/>
      <c r="N49" s="127">
        <f t="shared" si="2"/>
        <v>0</v>
      </c>
      <c r="O49" s="74">
        <f t="shared" si="2"/>
        <v>5</v>
      </c>
      <c r="P49" s="128">
        <f t="shared" si="3"/>
        <v>5</v>
      </c>
      <c r="Q49" s="129">
        <f>(P49*100)/B49</f>
        <v>100</v>
      </c>
      <c r="R49" s="74"/>
      <c r="S49" s="74"/>
      <c r="T49" s="74"/>
      <c r="U49" s="74"/>
      <c r="V49" s="74"/>
    </row>
    <row r="50" spans="1:22" s="75" customFormat="1" ht="21">
      <c r="A50" s="74" t="s">
        <v>361</v>
      </c>
      <c r="B50" s="72">
        <v>300</v>
      </c>
      <c r="C50" s="127">
        <v>63</v>
      </c>
      <c r="D50" s="74">
        <v>61</v>
      </c>
      <c r="E50" s="128">
        <f t="shared" si="0"/>
        <v>124</v>
      </c>
      <c r="F50" s="127"/>
      <c r="G50" s="74"/>
      <c r="H50" s="127"/>
      <c r="I50" s="74"/>
      <c r="J50" s="127"/>
      <c r="K50" s="74"/>
      <c r="L50" s="127"/>
      <c r="M50" s="74"/>
      <c r="N50" s="127">
        <f t="shared" si="2"/>
        <v>63</v>
      </c>
      <c r="O50" s="74">
        <f t="shared" si="2"/>
        <v>61</v>
      </c>
      <c r="P50" s="128">
        <f t="shared" si="3"/>
        <v>124</v>
      </c>
      <c r="Q50" s="129">
        <f>(P50*100)/B50</f>
        <v>41.333333333333336</v>
      </c>
      <c r="R50" s="74"/>
      <c r="S50" s="74"/>
      <c r="T50" s="74"/>
      <c r="U50" s="74"/>
      <c r="V50" s="74"/>
    </row>
    <row r="51" spans="1:22" s="75" customFormat="1" ht="21">
      <c r="A51" s="92" t="s">
        <v>59</v>
      </c>
      <c r="B51" s="72"/>
      <c r="C51" s="127">
        <f>C52+C55+C58</f>
        <v>1142</v>
      </c>
      <c r="D51" s="74">
        <f>D52+D55+D58</f>
        <v>1295</v>
      </c>
      <c r="E51" s="128"/>
      <c r="F51" s="131">
        <f>(F52+F55+F58)</f>
        <v>20</v>
      </c>
      <c r="G51" s="92">
        <f aca="true" t="shared" si="4" ref="G51:M51">(G52+G55+G58)</f>
        <v>38</v>
      </c>
      <c r="H51" s="131">
        <f t="shared" si="4"/>
        <v>108</v>
      </c>
      <c r="I51" s="92">
        <f t="shared" si="4"/>
        <v>189</v>
      </c>
      <c r="J51" s="131">
        <f t="shared" si="4"/>
        <v>37</v>
      </c>
      <c r="K51" s="92">
        <f t="shared" si="4"/>
        <v>29</v>
      </c>
      <c r="L51" s="131">
        <f t="shared" si="4"/>
        <v>0</v>
      </c>
      <c r="M51" s="92">
        <f t="shared" si="4"/>
        <v>0</v>
      </c>
      <c r="N51" s="127">
        <f t="shared" si="2"/>
        <v>1307</v>
      </c>
      <c r="O51" s="74">
        <f t="shared" si="2"/>
        <v>1551</v>
      </c>
      <c r="P51" s="128">
        <f t="shared" si="3"/>
        <v>2858</v>
      </c>
      <c r="Q51" s="74"/>
      <c r="R51" s="74"/>
      <c r="S51" s="74"/>
      <c r="T51" s="74"/>
      <c r="U51" s="74"/>
      <c r="V51" s="74"/>
    </row>
    <row r="52" spans="1:22" s="75" customFormat="1" ht="21">
      <c r="A52" s="92" t="s">
        <v>362</v>
      </c>
      <c r="B52" s="71"/>
      <c r="C52" s="131">
        <f>C53+C54</f>
        <v>367</v>
      </c>
      <c r="D52" s="92">
        <f>D53+D54</f>
        <v>399</v>
      </c>
      <c r="E52" s="128">
        <f aca="true" t="shared" si="5" ref="E52:E66">(C52+D52)</f>
        <v>766</v>
      </c>
      <c r="F52" s="131">
        <f>SUM(F53:F54)</f>
        <v>0</v>
      </c>
      <c r="G52" s="92">
        <f aca="true" t="shared" si="6" ref="G52:M52">SUM(G53:G54)</f>
        <v>0</v>
      </c>
      <c r="H52" s="131">
        <f t="shared" si="6"/>
        <v>38</v>
      </c>
      <c r="I52" s="92">
        <f t="shared" si="6"/>
        <v>98</v>
      </c>
      <c r="J52" s="131">
        <f t="shared" si="6"/>
        <v>0</v>
      </c>
      <c r="K52" s="92">
        <f t="shared" si="6"/>
        <v>0</v>
      </c>
      <c r="L52" s="131">
        <f t="shared" si="6"/>
        <v>0</v>
      </c>
      <c r="M52" s="92">
        <f t="shared" si="6"/>
        <v>0</v>
      </c>
      <c r="N52" s="127">
        <f t="shared" si="2"/>
        <v>405</v>
      </c>
      <c r="O52" s="74">
        <f t="shared" si="2"/>
        <v>497</v>
      </c>
      <c r="P52" s="128">
        <f t="shared" si="3"/>
        <v>902</v>
      </c>
      <c r="Q52" s="74"/>
      <c r="R52" s="81">
        <v>30000</v>
      </c>
      <c r="S52" s="74"/>
      <c r="T52" s="74"/>
      <c r="U52" s="74"/>
      <c r="V52" s="74"/>
    </row>
    <row r="53" spans="1:22" ht="21">
      <c r="A53" s="90" t="s">
        <v>363</v>
      </c>
      <c r="B53" s="88"/>
      <c r="C53" s="127">
        <v>318</v>
      </c>
      <c r="D53" s="90">
        <v>343</v>
      </c>
      <c r="E53" s="128">
        <f t="shared" si="5"/>
        <v>661</v>
      </c>
      <c r="F53" s="127"/>
      <c r="G53" s="90"/>
      <c r="H53" s="127">
        <v>25</v>
      </c>
      <c r="I53" s="90">
        <v>61</v>
      </c>
      <c r="J53" s="127"/>
      <c r="K53" s="90"/>
      <c r="L53" s="127"/>
      <c r="M53" s="90"/>
      <c r="N53" s="127">
        <f t="shared" si="2"/>
        <v>343</v>
      </c>
      <c r="O53" s="74">
        <f t="shared" si="2"/>
        <v>404</v>
      </c>
      <c r="P53" s="128">
        <f t="shared" si="3"/>
        <v>747</v>
      </c>
      <c r="Q53" s="129" t="e">
        <f aca="true" t="shared" si="7" ref="Q53:Q62">(P53*100)/B53</f>
        <v>#DIV/0!</v>
      </c>
      <c r="R53" s="90"/>
      <c r="S53" s="90"/>
      <c r="T53" s="90"/>
      <c r="U53" s="90"/>
      <c r="V53" s="90"/>
    </row>
    <row r="54" spans="1:22" ht="21">
      <c r="A54" s="90" t="s">
        <v>364</v>
      </c>
      <c r="B54" s="88"/>
      <c r="C54" s="127">
        <v>49</v>
      </c>
      <c r="D54" s="90">
        <v>56</v>
      </c>
      <c r="E54" s="128">
        <f t="shared" si="5"/>
        <v>105</v>
      </c>
      <c r="F54" s="127"/>
      <c r="G54" s="90"/>
      <c r="H54" s="127">
        <v>13</v>
      </c>
      <c r="I54" s="90">
        <v>37</v>
      </c>
      <c r="J54" s="127"/>
      <c r="K54" s="90"/>
      <c r="L54" s="127"/>
      <c r="M54" s="90"/>
      <c r="N54" s="127">
        <f t="shared" si="2"/>
        <v>62</v>
      </c>
      <c r="O54" s="74">
        <f t="shared" si="2"/>
        <v>93</v>
      </c>
      <c r="P54" s="128">
        <f t="shared" si="3"/>
        <v>155</v>
      </c>
      <c r="Q54" s="129" t="e">
        <f t="shared" si="7"/>
        <v>#DIV/0!</v>
      </c>
      <c r="R54" s="90"/>
      <c r="S54" s="90"/>
      <c r="T54" s="90"/>
      <c r="U54" s="90"/>
      <c r="V54" s="90"/>
    </row>
    <row r="55" spans="1:22" ht="21">
      <c r="A55" s="92" t="s">
        <v>365</v>
      </c>
      <c r="B55" s="88"/>
      <c r="C55" s="127">
        <f>C56+C57</f>
        <v>332</v>
      </c>
      <c r="D55" s="90">
        <f>D56+D57</f>
        <v>423</v>
      </c>
      <c r="E55" s="128">
        <f t="shared" si="5"/>
        <v>755</v>
      </c>
      <c r="F55" s="131">
        <f>SUM(F56:F57)</f>
        <v>10</v>
      </c>
      <c r="G55" s="96">
        <f aca="true" t="shared" si="8" ref="G55:M55">SUM(G56:G57)</f>
        <v>16</v>
      </c>
      <c r="H55" s="131">
        <f t="shared" si="8"/>
        <v>16</v>
      </c>
      <c r="I55" s="96">
        <f t="shared" si="8"/>
        <v>26</v>
      </c>
      <c r="J55" s="131">
        <f t="shared" si="8"/>
        <v>26</v>
      </c>
      <c r="K55" s="96">
        <f t="shared" si="8"/>
        <v>15</v>
      </c>
      <c r="L55" s="131">
        <f t="shared" si="8"/>
        <v>0</v>
      </c>
      <c r="M55" s="96">
        <f t="shared" si="8"/>
        <v>0</v>
      </c>
      <c r="N55" s="127">
        <f t="shared" si="2"/>
        <v>384</v>
      </c>
      <c r="O55" s="74">
        <f t="shared" si="2"/>
        <v>480</v>
      </c>
      <c r="P55" s="128">
        <f t="shared" si="3"/>
        <v>864</v>
      </c>
      <c r="Q55" s="90"/>
      <c r="R55" s="90"/>
      <c r="S55" s="90"/>
      <c r="T55" s="90"/>
      <c r="U55" s="90"/>
      <c r="V55" s="90"/>
    </row>
    <row r="56" spans="1:22" ht="21">
      <c r="A56" s="90" t="s">
        <v>363</v>
      </c>
      <c r="B56" s="88"/>
      <c r="C56" s="127">
        <v>291</v>
      </c>
      <c r="D56" s="90">
        <v>369</v>
      </c>
      <c r="E56" s="128">
        <f t="shared" si="5"/>
        <v>660</v>
      </c>
      <c r="F56" s="127">
        <v>5</v>
      </c>
      <c r="G56" s="90">
        <v>8</v>
      </c>
      <c r="H56" s="127">
        <v>8</v>
      </c>
      <c r="I56" s="90">
        <v>13</v>
      </c>
      <c r="J56" s="127">
        <v>13</v>
      </c>
      <c r="K56" s="90">
        <v>7</v>
      </c>
      <c r="L56" s="127"/>
      <c r="M56" s="90"/>
      <c r="N56" s="127">
        <f t="shared" si="2"/>
        <v>317</v>
      </c>
      <c r="O56" s="74">
        <f t="shared" si="2"/>
        <v>397</v>
      </c>
      <c r="P56" s="128">
        <f t="shared" si="3"/>
        <v>714</v>
      </c>
      <c r="Q56" s="129" t="e">
        <f t="shared" si="7"/>
        <v>#DIV/0!</v>
      </c>
      <c r="R56" s="90"/>
      <c r="S56" s="90"/>
      <c r="T56" s="90"/>
      <c r="U56" s="90"/>
      <c r="V56" s="90"/>
    </row>
    <row r="57" spans="1:22" ht="21">
      <c r="A57" s="90" t="s">
        <v>364</v>
      </c>
      <c r="B57" s="88"/>
      <c r="C57" s="127">
        <v>41</v>
      </c>
      <c r="D57" s="90">
        <v>54</v>
      </c>
      <c r="E57" s="128">
        <f t="shared" si="5"/>
        <v>95</v>
      </c>
      <c r="F57" s="127">
        <v>5</v>
      </c>
      <c r="G57" s="90">
        <v>8</v>
      </c>
      <c r="H57" s="127">
        <v>8</v>
      </c>
      <c r="I57" s="90">
        <v>13</v>
      </c>
      <c r="J57" s="127">
        <v>13</v>
      </c>
      <c r="K57" s="90">
        <v>8</v>
      </c>
      <c r="L57" s="127"/>
      <c r="M57" s="90"/>
      <c r="N57" s="127">
        <f t="shared" si="2"/>
        <v>67</v>
      </c>
      <c r="O57" s="74">
        <f t="shared" si="2"/>
        <v>83</v>
      </c>
      <c r="P57" s="128">
        <f t="shared" si="3"/>
        <v>150</v>
      </c>
      <c r="Q57" s="129" t="e">
        <f t="shared" si="7"/>
        <v>#DIV/0!</v>
      </c>
      <c r="R57" s="90"/>
      <c r="S57" s="90"/>
      <c r="T57" s="90"/>
      <c r="U57" s="90"/>
      <c r="V57" s="90"/>
    </row>
    <row r="58" spans="1:22" ht="21">
      <c r="A58" s="92" t="s">
        <v>366</v>
      </c>
      <c r="B58" s="88"/>
      <c r="C58" s="131">
        <f>SUM(C59:C61)</f>
        <v>443</v>
      </c>
      <c r="D58" s="131">
        <f>SUM(D59:D61)</f>
        <v>473</v>
      </c>
      <c r="E58" s="128">
        <f t="shared" si="5"/>
        <v>916</v>
      </c>
      <c r="F58" s="131">
        <f>SUM(F59:F61)</f>
        <v>10</v>
      </c>
      <c r="G58" s="96">
        <f aca="true" t="shared" si="9" ref="G58:M58">SUM(G59:G61)</f>
        <v>22</v>
      </c>
      <c r="H58" s="131">
        <f t="shared" si="9"/>
        <v>54</v>
      </c>
      <c r="I58" s="96">
        <f t="shared" si="9"/>
        <v>65</v>
      </c>
      <c r="J58" s="131">
        <f t="shared" si="9"/>
        <v>11</v>
      </c>
      <c r="K58" s="96">
        <f t="shared" si="9"/>
        <v>14</v>
      </c>
      <c r="L58" s="131">
        <f t="shared" si="9"/>
        <v>0</v>
      </c>
      <c r="M58" s="96">
        <f t="shared" si="9"/>
        <v>0</v>
      </c>
      <c r="N58" s="127">
        <f t="shared" si="2"/>
        <v>518</v>
      </c>
      <c r="O58" s="74">
        <f t="shared" si="2"/>
        <v>574</v>
      </c>
      <c r="P58" s="128">
        <f t="shared" si="3"/>
        <v>1092</v>
      </c>
      <c r="Q58" s="90"/>
      <c r="R58" s="90"/>
      <c r="S58" s="90"/>
      <c r="T58" s="90"/>
      <c r="U58" s="90"/>
      <c r="V58" s="90"/>
    </row>
    <row r="59" spans="1:22" ht="21">
      <c r="A59" s="90" t="s">
        <v>363</v>
      </c>
      <c r="B59" s="88"/>
      <c r="C59" s="127">
        <v>321</v>
      </c>
      <c r="D59" s="90">
        <v>366</v>
      </c>
      <c r="E59" s="128">
        <f t="shared" si="5"/>
        <v>687</v>
      </c>
      <c r="F59" s="127">
        <v>4</v>
      </c>
      <c r="G59" s="90">
        <v>15</v>
      </c>
      <c r="H59" s="127">
        <v>21</v>
      </c>
      <c r="I59" s="90">
        <v>18</v>
      </c>
      <c r="J59" s="127">
        <v>11</v>
      </c>
      <c r="K59" s="90">
        <v>14</v>
      </c>
      <c r="L59" s="127"/>
      <c r="M59" s="90"/>
      <c r="N59" s="127">
        <f t="shared" si="2"/>
        <v>357</v>
      </c>
      <c r="O59" s="74">
        <f t="shared" si="2"/>
        <v>413</v>
      </c>
      <c r="P59" s="128">
        <f t="shared" si="3"/>
        <v>770</v>
      </c>
      <c r="Q59" s="129" t="e">
        <f t="shared" si="7"/>
        <v>#DIV/0!</v>
      </c>
      <c r="R59" s="90"/>
      <c r="S59" s="90"/>
      <c r="T59" s="90"/>
      <c r="U59" s="90"/>
      <c r="V59" s="90"/>
    </row>
    <row r="60" spans="1:22" ht="21">
      <c r="A60" s="74" t="s">
        <v>367</v>
      </c>
      <c r="B60" s="88"/>
      <c r="C60" s="127">
        <v>65</v>
      </c>
      <c r="D60" s="90">
        <v>59</v>
      </c>
      <c r="E60" s="128">
        <f t="shared" si="5"/>
        <v>124</v>
      </c>
      <c r="F60" s="127"/>
      <c r="G60" s="90"/>
      <c r="H60" s="127"/>
      <c r="I60" s="90"/>
      <c r="J60" s="127"/>
      <c r="K60" s="90"/>
      <c r="L60" s="127"/>
      <c r="M60" s="90"/>
      <c r="N60" s="127">
        <f t="shared" si="2"/>
        <v>65</v>
      </c>
      <c r="O60" s="74">
        <f t="shared" si="2"/>
        <v>59</v>
      </c>
      <c r="P60" s="128">
        <f t="shared" si="3"/>
        <v>124</v>
      </c>
      <c r="Q60" s="129"/>
      <c r="R60" s="90"/>
      <c r="S60" s="90"/>
      <c r="T60" s="90"/>
      <c r="U60" s="90"/>
      <c r="V60" s="90"/>
    </row>
    <row r="61" spans="1:22" ht="21">
      <c r="A61" s="90" t="s">
        <v>368</v>
      </c>
      <c r="B61" s="88"/>
      <c r="C61" s="127">
        <v>57</v>
      </c>
      <c r="D61" s="90">
        <v>48</v>
      </c>
      <c r="E61" s="128">
        <f t="shared" si="5"/>
        <v>105</v>
      </c>
      <c r="F61" s="127">
        <v>6</v>
      </c>
      <c r="G61" s="90">
        <v>7</v>
      </c>
      <c r="H61" s="127">
        <v>33</v>
      </c>
      <c r="I61" s="90">
        <v>47</v>
      </c>
      <c r="J61" s="127"/>
      <c r="K61" s="90"/>
      <c r="L61" s="127"/>
      <c r="M61" s="90"/>
      <c r="N61" s="127">
        <f t="shared" si="2"/>
        <v>96</v>
      </c>
      <c r="O61" s="74">
        <f t="shared" si="2"/>
        <v>102</v>
      </c>
      <c r="P61" s="128">
        <f t="shared" si="3"/>
        <v>198</v>
      </c>
      <c r="Q61" s="129" t="e">
        <f t="shared" si="7"/>
        <v>#DIV/0!</v>
      </c>
      <c r="R61" s="90"/>
      <c r="S61" s="90"/>
      <c r="T61" s="90"/>
      <c r="U61" s="90"/>
      <c r="V61" s="90"/>
    </row>
    <row r="62" spans="1:22" ht="21">
      <c r="A62" s="90" t="s">
        <v>369</v>
      </c>
      <c r="B62" s="88">
        <v>100</v>
      </c>
      <c r="C62" s="127">
        <v>56</v>
      </c>
      <c r="D62" s="90">
        <v>72</v>
      </c>
      <c r="E62" s="128">
        <f t="shared" si="5"/>
        <v>128</v>
      </c>
      <c r="F62" s="127"/>
      <c r="G62" s="90"/>
      <c r="H62" s="127"/>
      <c r="I62" s="90"/>
      <c r="J62" s="127"/>
      <c r="K62" s="90"/>
      <c r="L62" s="127"/>
      <c r="M62" s="90"/>
      <c r="N62" s="127">
        <f t="shared" si="2"/>
        <v>56</v>
      </c>
      <c r="O62" s="74">
        <f t="shared" si="2"/>
        <v>72</v>
      </c>
      <c r="P62" s="128">
        <f t="shared" si="3"/>
        <v>128</v>
      </c>
      <c r="Q62" s="129">
        <f t="shared" si="7"/>
        <v>128</v>
      </c>
      <c r="R62" s="90"/>
      <c r="S62" s="90"/>
      <c r="T62" s="90"/>
      <c r="U62" s="90"/>
      <c r="V62" s="90"/>
    </row>
    <row r="63" spans="1:22" ht="21">
      <c r="A63" s="96" t="s">
        <v>64</v>
      </c>
      <c r="B63" s="98">
        <f>SUM(B64:B66)</f>
        <v>39600</v>
      </c>
      <c r="C63" s="132">
        <f aca="true" t="shared" si="10" ref="C63:M63">SUM(C64:C66)</f>
        <v>429</v>
      </c>
      <c r="D63" s="98">
        <f t="shared" si="10"/>
        <v>415</v>
      </c>
      <c r="E63" s="133">
        <f t="shared" si="10"/>
        <v>844</v>
      </c>
      <c r="F63" s="132">
        <f t="shared" si="10"/>
        <v>38</v>
      </c>
      <c r="G63" s="98">
        <f t="shared" si="10"/>
        <v>35</v>
      </c>
      <c r="H63" s="132">
        <f t="shared" si="10"/>
        <v>348</v>
      </c>
      <c r="I63" s="98">
        <f t="shared" si="10"/>
        <v>466</v>
      </c>
      <c r="J63" s="132">
        <f t="shared" si="10"/>
        <v>568</v>
      </c>
      <c r="K63" s="98">
        <f t="shared" si="10"/>
        <v>611</v>
      </c>
      <c r="L63" s="132">
        <f t="shared" si="10"/>
        <v>182</v>
      </c>
      <c r="M63" s="98">
        <f t="shared" si="10"/>
        <v>207</v>
      </c>
      <c r="N63" s="127">
        <f t="shared" si="2"/>
        <v>1565</v>
      </c>
      <c r="O63" s="74">
        <f t="shared" si="2"/>
        <v>1734</v>
      </c>
      <c r="P63" s="128">
        <f t="shared" si="3"/>
        <v>3299</v>
      </c>
      <c r="Q63" s="129">
        <f>(P63*100)/B63</f>
        <v>8.330808080808081</v>
      </c>
      <c r="R63" s="103">
        <v>111980</v>
      </c>
      <c r="S63" s="90"/>
      <c r="T63" s="90"/>
      <c r="U63" s="90"/>
      <c r="V63" s="90"/>
    </row>
    <row r="64" spans="1:22" ht="21">
      <c r="A64" s="90" t="s">
        <v>370</v>
      </c>
      <c r="B64" s="134">
        <v>7200</v>
      </c>
      <c r="C64" s="127">
        <v>176</v>
      </c>
      <c r="D64" s="90">
        <v>176</v>
      </c>
      <c r="E64" s="128">
        <f t="shared" si="5"/>
        <v>352</v>
      </c>
      <c r="F64" s="127"/>
      <c r="G64" s="90"/>
      <c r="H64" s="127">
        <v>45</v>
      </c>
      <c r="I64" s="90">
        <v>53</v>
      </c>
      <c r="J64" s="127">
        <v>37</v>
      </c>
      <c r="K64" s="90">
        <v>5</v>
      </c>
      <c r="L64" s="127">
        <v>2</v>
      </c>
      <c r="M64" s="90"/>
      <c r="N64" s="127">
        <f t="shared" si="2"/>
        <v>260</v>
      </c>
      <c r="O64" s="74">
        <f t="shared" si="2"/>
        <v>234</v>
      </c>
      <c r="P64" s="128">
        <f t="shared" si="3"/>
        <v>494</v>
      </c>
      <c r="Q64" s="129">
        <f>(P64*100)/B64</f>
        <v>6.861111111111111</v>
      </c>
      <c r="R64" s="90"/>
      <c r="S64" s="90"/>
      <c r="T64" s="90"/>
      <c r="U64" s="90"/>
      <c r="V64" s="90"/>
    </row>
    <row r="65" spans="1:22" ht="21">
      <c r="A65" s="90" t="s">
        <v>371</v>
      </c>
      <c r="B65" s="134">
        <v>14400</v>
      </c>
      <c r="C65" s="127">
        <v>111</v>
      </c>
      <c r="D65" s="90">
        <v>114</v>
      </c>
      <c r="E65" s="128">
        <f t="shared" si="5"/>
        <v>225</v>
      </c>
      <c r="F65" s="127">
        <v>26</v>
      </c>
      <c r="G65" s="90">
        <v>20</v>
      </c>
      <c r="H65" s="127">
        <v>58</v>
      </c>
      <c r="I65" s="90">
        <v>49</v>
      </c>
      <c r="J65" s="127">
        <v>33</v>
      </c>
      <c r="K65" s="90">
        <v>27</v>
      </c>
      <c r="L65" s="127"/>
      <c r="M65" s="90"/>
      <c r="N65" s="127">
        <f t="shared" si="2"/>
        <v>228</v>
      </c>
      <c r="O65" s="74">
        <f t="shared" si="2"/>
        <v>210</v>
      </c>
      <c r="P65" s="128">
        <f t="shared" si="3"/>
        <v>438</v>
      </c>
      <c r="Q65" s="129">
        <f>(P65*100)/B65</f>
        <v>3.0416666666666665</v>
      </c>
      <c r="R65" s="90"/>
      <c r="S65" s="90"/>
      <c r="T65" s="90"/>
      <c r="U65" s="90"/>
      <c r="V65" s="90"/>
    </row>
    <row r="66" spans="1:22" ht="21">
      <c r="A66" s="90" t="s">
        <v>372</v>
      </c>
      <c r="B66" s="134">
        <v>18000</v>
      </c>
      <c r="C66" s="127">
        <v>142</v>
      </c>
      <c r="D66" s="90">
        <v>125</v>
      </c>
      <c r="E66" s="128">
        <f t="shared" si="5"/>
        <v>267</v>
      </c>
      <c r="F66" s="127">
        <v>12</v>
      </c>
      <c r="G66" s="90">
        <v>15</v>
      </c>
      <c r="H66" s="127">
        <v>245</v>
      </c>
      <c r="I66" s="90">
        <v>364</v>
      </c>
      <c r="J66" s="127">
        <v>498</v>
      </c>
      <c r="K66" s="90">
        <v>579</v>
      </c>
      <c r="L66" s="127">
        <v>180</v>
      </c>
      <c r="M66" s="90">
        <v>207</v>
      </c>
      <c r="N66" s="127">
        <f t="shared" si="2"/>
        <v>1077</v>
      </c>
      <c r="O66" s="74">
        <f t="shared" si="2"/>
        <v>1290</v>
      </c>
      <c r="P66" s="128">
        <f t="shared" si="3"/>
        <v>2367</v>
      </c>
      <c r="Q66" s="129">
        <f>(P66*100)/B66</f>
        <v>13.15</v>
      </c>
      <c r="R66" s="90"/>
      <c r="S66" s="90"/>
      <c r="T66" s="90"/>
      <c r="U66" s="90"/>
      <c r="V66" s="90"/>
    </row>
    <row r="67" spans="1:22" ht="21">
      <c r="A67" s="99" t="s">
        <v>67</v>
      </c>
      <c r="B67" s="87"/>
      <c r="C67" s="127"/>
      <c r="D67" s="114"/>
      <c r="E67" s="128"/>
      <c r="F67" s="127"/>
      <c r="G67" s="114"/>
      <c r="H67" s="127"/>
      <c r="I67" s="114"/>
      <c r="J67" s="127"/>
      <c r="K67" s="114"/>
      <c r="L67" s="127"/>
      <c r="M67" s="114"/>
      <c r="N67" s="127"/>
      <c r="O67" s="90"/>
      <c r="P67" s="128"/>
      <c r="Q67" s="90"/>
      <c r="R67" s="90"/>
      <c r="S67" s="90"/>
      <c r="T67" s="90"/>
      <c r="U67" s="90"/>
      <c r="V67" s="90"/>
    </row>
    <row r="68" spans="1:22" s="75" customFormat="1" ht="21">
      <c r="A68" s="92" t="s">
        <v>68</v>
      </c>
      <c r="B68" s="72"/>
      <c r="C68" s="127"/>
      <c r="D68" s="74"/>
      <c r="E68" s="128"/>
      <c r="F68" s="127"/>
      <c r="G68" s="74"/>
      <c r="H68" s="127"/>
      <c r="I68" s="74"/>
      <c r="J68" s="127"/>
      <c r="K68" s="74"/>
      <c r="L68" s="127"/>
      <c r="M68" s="74"/>
      <c r="N68" s="127"/>
      <c r="O68" s="74"/>
      <c r="P68" s="128"/>
      <c r="Q68" s="74"/>
      <c r="R68" s="74"/>
      <c r="S68" s="74"/>
      <c r="T68" s="74"/>
      <c r="U68" s="74"/>
      <c r="V68" s="74"/>
    </row>
    <row r="69" spans="1:22" s="75" customFormat="1" ht="21">
      <c r="A69" s="92" t="s">
        <v>69</v>
      </c>
      <c r="B69" s="72"/>
      <c r="C69" s="127"/>
      <c r="D69" s="74"/>
      <c r="E69" s="128"/>
      <c r="F69" s="127"/>
      <c r="G69" s="74"/>
      <c r="H69" s="127"/>
      <c r="I69" s="74"/>
      <c r="J69" s="127"/>
      <c r="K69" s="74"/>
      <c r="L69" s="127"/>
      <c r="M69" s="74"/>
      <c r="N69" s="127"/>
      <c r="O69" s="74"/>
      <c r="P69" s="128"/>
      <c r="Q69" s="74"/>
      <c r="R69" s="81">
        <v>84750</v>
      </c>
      <c r="S69" s="74"/>
      <c r="T69" s="81">
        <v>84750</v>
      </c>
      <c r="U69" s="81">
        <f>(S69+T69)</f>
        <v>84750</v>
      </c>
      <c r="V69" s="111">
        <f>(U69*100)/R69</f>
        <v>100</v>
      </c>
    </row>
    <row r="70" spans="1:22" s="75" customFormat="1" ht="21">
      <c r="A70" s="92" t="s">
        <v>70</v>
      </c>
      <c r="B70" s="72"/>
      <c r="C70" s="127"/>
      <c r="D70" s="74"/>
      <c r="E70" s="128"/>
      <c r="F70" s="127"/>
      <c r="G70" s="74"/>
      <c r="H70" s="127"/>
      <c r="I70" s="74"/>
      <c r="J70" s="127"/>
      <c r="K70" s="74"/>
      <c r="L70" s="127"/>
      <c r="M70" s="74"/>
      <c r="N70" s="127"/>
      <c r="O70" s="74"/>
      <c r="P70" s="128"/>
      <c r="Q70" s="74"/>
      <c r="R70" s="81">
        <v>74534</v>
      </c>
      <c r="S70" s="81">
        <f>SUM(S71:S74)</f>
        <v>37440</v>
      </c>
      <c r="T70" s="81">
        <f>SUM(T71:T74)</f>
        <v>0</v>
      </c>
      <c r="U70" s="81">
        <f>(S70+T70)</f>
        <v>37440</v>
      </c>
      <c r="V70" s="111">
        <f>(U70*100)/R70</f>
        <v>50.23210883623581</v>
      </c>
    </row>
    <row r="71" spans="1:22" ht="21">
      <c r="A71" s="101" t="s">
        <v>373</v>
      </c>
      <c r="B71" s="88">
        <v>50</v>
      </c>
      <c r="C71" s="127">
        <v>25</v>
      </c>
      <c r="D71" s="90">
        <v>25</v>
      </c>
      <c r="E71" s="128">
        <f>(C71+D71)</f>
        <v>50</v>
      </c>
      <c r="F71" s="127"/>
      <c r="G71" s="90"/>
      <c r="H71" s="127"/>
      <c r="I71" s="90"/>
      <c r="J71" s="127"/>
      <c r="K71" s="90"/>
      <c r="L71" s="127"/>
      <c r="M71" s="90"/>
      <c r="N71" s="127">
        <f aca="true" t="shared" si="11" ref="N71:O74">(C71+F71+H71+J71+L71)</f>
        <v>25</v>
      </c>
      <c r="O71" s="74">
        <f t="shared" si="11"/>
        <v>25</v>
      </c>
      <c r="P71" s="128">
        <f>(N71+O71)</f>
        <v>50</v>
      </c>
      <c r="Q71" s="129">
        <f>(P71*100)/B71</f>
        <v>100</v>
      </c>
      <c r="R71" s="103">
        <v>37440</v>
      </c>
      <c r="S71" s="103">
        <v>37440</v>
      </c>
      <c r="T71" s="103"/>
      <c r="U71" s="90"/>
      <c r="V71" s="90"/>
    </row>
    <row r="72" spans="1:22" ht="21">
      <c r="A72" s="101" t="s">
        <v>374</v>
      </c>
      <c r="B72" s="88">
        <v>50</v>
      </c>
      <c r="C72" s="127"/>
      <c r="D72" s="90"/>
      <c r="E72" s="128"/>
      <c r="F72" s="127"/>
      <c r="G72" s="90">
        <v>1</v>
      </c>
      <c r="H72" s="127">
        <v>22</v>
      </c>
      <c r="I72" s="90">
        <v>25</v>
      </c>
      <c r="J72" s="127">
        <v>2</v>
      </c>
      <c r="K72" s="90"/>
      <c r="L72" s="127"/>
      <c r="M72" s="90"/>
      <c r="N72" s="127">
        <f t="shared" si="11"/>
        <v>24</v>
      </c>
      <c r="O72" s="74">
        <f t="shared" si="11"/>
        <v>26</v>
      </c>
      <c r="P72" s="128">
        <f>(N72+O72)</f>
        <v>50</v>
      </c>
      <c r="Q72" s="129">
        <f>(P72*100)/B72</f>
        <v>100</v>
      </c>
      <c r="R72" s="90"/>
      <c r="S72" s="90"/>
      <c r="T72" s="90"/>
      <c r="U72" s="90"/>
      <c r="V72" s="90"/>
    </row>
    <row r="73" spans="1:22" ht="21">
      <c r="A73" s="101" t="s">
        <v>375</v>
      </c>
      <c r="B73" s="88">
        <v>40</v>
      </c>
      <c r="C73" s="127"/>
      <c r="D73" s="90"/>
      <c r="E73" s="128"/>
      <c r="F73" s="127"/>
      <c r="G73" s="90"/>
      <c r="H73" s="127">
        <v>17</v>
      </c>
      <c r="I73" s="90">
        <v>17</v>
      </c>
      <c r="J73" s="127"/>
      <c r="K73" s="90"/>
      <c r="L73" s="127"/>
      <c r="M73" s="90"/>
      <c r="N73" s="127">
        <f t="shared" si="11"/>
        <v>17</v>
      </c>
      <c r="O73" s="74">
        <f t="shared" si="11"/>
        <v>17</v>
      </c>
      <c r="P73" s="128">
        <f>(N73+O73)</f>
        <v>34</v>
      </c>
      <c r="Q73" s="129">
        <f>(P73*100)/B73</f>
        <v>85</v>
      </c>
      <c r="R73" s="90"/>
      <c r="S73" s="90"/>
      <c r="T73" s="90"/>
      <c r="U73" s="90"/>
      <c r="V73" s="90"/>
    </row>
    <row r="74" spans="1:22" ht="21">
      <c r="A74" s="101" t="s">
        <v>376</v>
      </c>
      <c r="B74" s="88">
        <v>50</v>
      </c>
      <c r="C74" s="127"/>
      <c r="D74" s="90"/>
      <c r="E74" s="128"/>
      <c r="F74" s="127"/>
      <c r="G74" s="90"/>
      <c r="H74" s="127"/>
      <c r="I74" s="90"/>
      <c r="J74" s="127"/>
      <c r="K74" s="90"/>
      <c r="L74" s="127"/>
      <c r="M74" s="90"/>
      <c r="N74" s="127">
        <f t="shared" si="11"/>
        <v>0</v>
      </c>
      <c r="O74" s="74">
        <f t="shared" si="11"/>
        <v>0</v>
      </c>
      <c r="P74" s="128">
        <f>(N74+O74)</f>
        <v>0</v>
      </c>
      <c r="Q74" s="129">
        <f>(P74*100)/B74</f>
        <v>0</v>
      </c>
      <c r="R74" s="90"/>
      <c r="S74" s="90"/>
      <c r="T74" s="90"/>
      <c r="U74" s="90"/>
      <c r="V74" s="90"/>
    </row>
    <row r="75" spans="1:22" s="75" customFormat="1" ht="21">
      <c r="A75" s="92" t="s">
        <v>73</v>
      </c>
      <c r="B75" s="72"/>
      <c r="C75" s="127"/>
      <c r="D75" s="74"/>
      <c r="E75" s="128"/>
      <c r="F75" s="127"/>
      <c r="G75" s="74"/>
      <c r="H75" s="127"/>
      <c r="I75" s="74"/>
      <c r="J75" s="127"/>
      <c r="K75" s="74"/>
      <c r="L75" s="127"/>
      <c r="M75" s="74"/>
      <c r="N75" s="127"/>
      <c r="O75" s="74"/>
      <c r="P75" s="128"/>
      <c r="Q75" s="74"/>
      <c r="R75" s="74"/>
      <c r="S75" s="74"/>
      <c r="T75" s="74"/>
      <c r="U75" s="74"/>
      <c r="V75" s="74"/>
    </row>
    <row r="76" spans="1:22" s="75" customFormat="1" ht="21">
      <c r="A76" s="74" t="s">
        <v>74</v>
      </c>
      <c r="B76" s="72"/>
      <c r="C76" s="127"/>
      <c r="D76" s="74"/>
      <c r="E76" s="128"/>
      <c r="F76" s="127"/>
      <c r="G76" s="74"/>
      <c r="H76" s="127"/>
      <c r="I76" s="74"/>
      <c r="J76" s="127"/>
      <c r="K76" s="74"/>
      <c r="L76" s="127"/>
      <c r="M76" s="74"/>
      <c r="N76" s="127"/>
      <c r="O76" s="74"/>
      <c r="P76" s="128"/>
      <c r="Q76" s="74"/>
      <c r="R76" s="74"/>
      <c r="S76" s="74"/>
      <c r="T76" s="74"/>
      <c r="U76" s="74"/>
      <c r="V76" s="74"/>
    </row>
    <row r="77" spans="1:22" s="75" customFormat="1" ht="21">
      <c r="A77" s="74" t="s">
        <v>75</v>
      </c>
      <c r="B77" s="72"/>
      <c r="C77" s="127"/>
      <c r="D77" s="74"/>
      <c r="E77" s="128"/>
      <c r="F77" s="127"/>
      <c r="G77" s="74"/>
      <c r="H77" s="127"/>
      <c r="I77" s="74"/>
      <c r="J77" s="127"/>
      <c r="K77" s="74"/>
      <c r="L77" s="127"/>
      <c r="M77" s="74"/>
      <c r="N77" s="127"/>
      <c r="O77" s="74"/>
      <c r="P77" s="128"/>
      <c r="Q77" s="74"/>
      <c r="R77" s="74"/>
      <c r="S77" s="74"/>
      <c r="T77" s="74"/>
      <c r="U77" s="74"/>
      <c r="V77" s="74"/>
    </row>
    <row r="78" spans="1:22" s="75" customFormat="1" ht="21">
      <c r="A78" s="74" t="s">
        <v>76</v>
      </c>
      <c r="B78" s="72"/>
      <c r="C78" s="127"/>
      <c r="D78" s="74"/>
      <c r="E78" s="128"/>
      <c r="F78" s="127"/>
      <c r="G78" s="74"/>
      <c r="H78" s="127"/>
      <c r="I78" s="74"/>
      <c r="J78" s="127"/>
      <c r="K78" s="74"/>
      <c r="L78" s="127"/>
      <c r="M78" s="74"/>
      <c r="N78" s="127"/>
      <c r="O78" s="74"/>
      <c r="P78" s="128"/>
      <c r="Q78" s="74"/>
      <c r="R78" s="74"/>
      <c r="S78" s="74"/>
      <c r="T78" s="74"/>
      <c r="U78" s="74"/>
      <c r="V78" s="74"/>
    </row>
    <row r="79" spans="1:22" s="75" customFormat="1" ht="21">
      <c r="A79" s="92" t="s">
        <v>77</v>
      </c>
      <c r="B79" s="72"/>
      <c r="C79" s="127"/>
      <c r="D79" s="74"/>
      <c r="E79" s="128"/>
      <c r="F79" s="127"/>
      <c r="G79" s="74"/>
      <c r="H79" s="127"/>
      <c r="I79" s="74"/>
      <c r="J79" s="127"/>
      <c r="K79" s="74"/>
      <c r="L79" s="127"/>
      <c r="M79" s="74"/>
      <c r="N79" s="127"/>
      <c r="O79" s="74"/>
      <c r="P79" s="128"/>
      <c r="Q79" s="74"/>
      <c r="R79" s="74"/>
      <c r="S79" s="74"/>
      <c r="T79" s="74"/>
      <c r="U79" s="74"/>
      <c r="V79" s="74"/>
    </row>
    <row r="80" spans="1:22" s="75" customFormat="1" ht="21">
      <c r="A80" s="74" t="s">
        <v>74</v>
      </c>
      <c r="B80" s="72"/>
      <c r="C80" s="127"/>
      <c r="D80" s="74"/>
      <c r="E80" s="128"/>
      <c r="F80" s="127"/>
      <c r="G80" s="74"/>
      <c r="H80" s="127"/>
      <c r="I80" s="74"/>
      <c r="J80" s="127"/>
      <c r="K80" s="74"/>
      <c r="L80" s="127"/>
      <c r="M80" s="74"/>
      <c r="N80" s="127"/>
      <c r="O80" s="74"/>
      <c r="P80" s="128"/>
      <c r="Q80" s="74"/>
      <c r="R80" s="74"/>
      <c r="S80" s="74"/>
      <c r="T80" s="74"/>
      <c r="U80" s="74"/>
      <c r="V80" s="74"/>
    </row>
    <row r="81" spans="1:22" s="75" customFormat="1" ht="21">
      <c r="A81" s="74" t="s">
        <v>75</v>
      </c>
      <c r="B81" s="72"/>
      <c r="C81" s="127"/>
      <c r="D81" s="74"/>
      <c r="E81" s="128"/>
      <c r="F81" s="127"/>
      <c r="G81" s="74"/>
      <c r="H81" s="127"/>
      <c r="I81" s="74"/>
      <c r="J81" s="127"/>
      <c r="K81" s="74"/>
      <c r="L81" s="127"/>
      <c r="M81" s="74"/>
      <c r="N81" s="127"/>
      <c r="O81" s="74"/>
      <c r="P81" s="128"/>
      <c r="Q81" s="74"/>
      <c r="R81" s="74"/>
      <c r="S81" s="74"/>
      <c r="T81" s="74"/>
      <c r="U81" s="74"/>
      <c r="V81" s="74"/>
    </row>
    <row r="82" spans="1:22" s="75" customFormat="1" ht="21">
      <c r="A82" s="74" t="s">
        <v>76</v>
      </c>
      <c r="B82" s="72"/>
      <c r="C82" s="127"/>
      <c r="D82" s="74"/>
      <c r="E82" s="128"/>
      <c r="F82" s="127"/>
      <c r="G82" s="74"/>
      <c r="H82" s="127"/>
      <c r="I82" s="74"/>
      <c r="J82" s="127"/>
      <c r="K82" s="74"/>
      <c r="L82" s="127"/>
      <c r="M82" s="74"/>
      <c r="N82" s="127"/>
      <c r="O82" s="74"/>
      <c r="P82" s="128"/>
      <c r="Q82" s="74"/>
      <c r="R82" s="74"/>
      <c r="S82" s="74"/>
      <c r="T82" s="74"/>
      <c r="U82" s="74"/>
      <c r="V82" s="74"/>
    </row>
  </sheetData>
  <sheetProtection/>
  <mergeCells count="19">
    <mergeCell ref="B7:V7"/>
    <mergeCell ref="S4:S6"/>
    <mergeCell ref="T4:T6"/>
    <mergeCell ref="U4:U6"/>
    <mergeCell ref="V4:V6"/>
    <mergeCell ref="F5:G5"/>
    <mergeCell ref="H5:I5"/>
    <mergeCell ref="J5:K5"/>
    <mergeCell ref="L5:M5"/>
    <mergeCell ref="A1:V1"/>
    <mergeCell ref="A2:V2"/>
    <mergeCell ref="A3:V3"/>
    <mergeCell ref="A4:A6"/>
    <mergeCell ref="B4:B6"/>
    <mergeCell ref="C4:E5"/>
    <mergeCell ref="F4:M4"/>
    <mergeCell ref="N4:P5"/>
    <mergeCell ref="Q4:Q6"/>
    <mergeCell ref="R4:R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C5" sqref="C5:D6"/>
    </sheetView>
  </sheetViews>
  <sheetFormatPr defaultColWidth="8.140625" defaultRowHeight="15"/>
  <cols>
    <col min="1" max="1" width="42.57421875" style="57" customWidth="1"/>
    <col min="2" max="2" width="10.421875" style="57" customWidth="1"/>
    <col min="3" max="3" width="6.7109375" style="57" customWidth="1"/>
    <col min="4" max="4" width="6.8515625" style="57" customWidth="1"/>
    <col min="5" max="5" width="9.421875" style="57" customWidth="1"/>
    <col min="6" max="7" width="4.8515625" style="57" customWidth="1"/>
    <col min="8" max="8" width="5.140625" style="57" customWidth="1"/>
    <col min="9" max="9" width="4.8515625" style="57" customWidth="1"/>
    <col min="10" max="10" width="4.57421875" style="57" customWidth="1"/>
    <col min="11" max="11" width="4.8515625" style="57" customWidth="1"/>
    <col min="12" max="12" width="5.00390625" style="57" customWidth="1"/>
    <col min="13" max="13" width="5.8515625" style="57" customWidth="1"/>
    <col min="14" max="15" width="6.57421875" style="57" customWidth="1"/>
    <col min="16" max="16" width="10.00390625" style="57" customWidth="1"/>
    <col min="17" max="17" width="12.57421875" style="57" customWidth="1"/>
    <col min="18" max="18" width="11.140625" style="57" customWidth="1"/>
    <col min="19" max="19" width="10.8515625" style="57" customWidth="1"/>
    <col min="20" max="20" width="11.140625" style="57" customWidth="1"/>
    <col min="21" max="21" width="9.00390625" style="57" customWidth="1"/>
    <col min="22" max="16384" width="8.140625" style="57" customWidth="1"/>
  </cols>
  <sheetData>
    <row r="1" ht="21">
      <c r="N1" s="106"/>
    </row>
    <row r="2" spans="1:21" ht="22.5">
      <c r="A2" s="351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1" ht="22.5">
      <c r="A3" s="351" t="s">
        <v>377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</row>
    <row r="4" spans="1:21" ht="22.5">
      <c r="A4" s="352" t="s">
        <v>378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135"/>
    </row>
    <row r="5" spans="1:23" s="59" customFormat="1" ht="132.75" customHeight="1">
      <c r="A5" s="353" t="s">
        <v>3</v>
      </c>
      <c r="B5" s="354" t="s">
        <v>4</v>
      </c>
      <c r="C5" s="354" t="s">
        <v>5</v>
      </c>
      <c r="D5" s="354"/>
      <c r="E5" s="354" t="s">
        <v>6</v>
      </c>
      <c r="F5" s="354" t="s">
        <v>7</v>
      </c>
      <c r="G5" s="354"/>
      <c r="H5" s="354"/>
      <c r="I5" s="354"/>
      <c r="J5" s="354"/>
      <c r="K5" s="354"/>
      <c r="L5" s="354"/>
      <c r="M5" s="354"/>
      <c r="N5" s="354" t="s">
        <v>8</v>
      </c>
      <c r="O5" s="354"/>
      <c r="P5" s="354" t="s">
        <v>9</v>
      </c>
      <c r="Q5" s="354" t="s">
        <v>10</v>
      </c>
      <c r="R5" s="354" t="s">
        <v>11</v>
      </c>
      <c r="S5" s="354" t="s">
        <v>12</v>
      </c>
      <c r="T5" s="354" t="s">
        <v>13</v>
      </c>
      <c r="U5" s="354" t="s">
        <v>14</v>
      </c>
      <c r="V5" s="58"/>
      <c r="W5" s="58"/>
    </row>
    <row r="6" spans="1:23" s="59" customFormat="1" ht="28.5" customHeight="1">
      <c r="A6" s="353"/>
      <c r="B6" s="354"/>
      <c r="C6" s="354"/>
      <c r="D6" s="354"/>
      <c r="E6" s="354"/>
      <c r="F6" s="358" t="s">
        <v>15</v>
      </c>
      <c r="G6" s="358"/>
      <c r="H6" s="358" t="s">
        <v>16</v>
      </c>
      <c r="I6" s="358"/>
      <c r="J6" s="358" t="s">
        <v>17</v>
      </c>
      <c r="K6" s="358"/>
      <c r="L6" s="358" t="s">
        <v>18</v>
      </c>
      <c r="M6" s="358"/>
      <c r="N6" s="354"/>
      <c r="O6" s="354"/>
      <c r="P6" s="354"/>
      <c r="Q6" s="354"/>
      <c r="R6" s="354"/>
      <c r="S6" s="354"/>
      <c r="T6" s="354"/>
      <c r="U6" s="354"/>
      <c r="V6" s="58"/>
      <c r="W6" s="58"/>
    </row>
    <row r="7" spans="1:21" s="59" customFormat="1" ht="24" customHeight="1">
      <c r="A7" s="353"/>
      <c r="B7" s="354"/>
      <c r="C7" s="136" t="s">
        <v>19</v>
      </c>
      <c r="D7" s="136" t="s">
        <v>20</v>
      </c>
      <c r="E7" s="137" t="s">
        <v>21</v>
      </c>
      <c r="F7" s="136" t="s">
        <v>19</v>
      </c>
      <c r="G7" s="136" t="s">
        <v>20</v>
      </c>
      <c r="H7" s="136" t="s">
        <v>19</v>
      </c>
      <c r="I7" s="136" t="s">
        <v>20</v>
      </c>
      <c r="J7" s="136" t="s">
        <v>19</v>
      </c>
      <c r="K7" s="136" t="s">
        <v>20</v>
      </c>
      <c r="L7" s="136" t="s">
        <v>19</v>
      </c>
      <c r="M7" s="136" t="s">
        <v>20</v>
      </c>
      <c r="N7" s="136" t="s">
        <v>19</v>
      </c>
      <c r="O7" s="136" t="s">
        <v>20</v>
      </c>
      <c r="P7" s="354"/>
      <c r="Q7" s="354"/>
      <c r="R7" s="354"/>
      <c r="S7" s="354"/>
      <c r="T7" s="354"/>
      <c r="U7" s="354"/>
    </row>
    <row r="8" spans="1:21" s="59" customFormat="1" ht="24" customHeight="1">
      <c r="A8" s="138" t="s">
        <v>22</v>
      </c>
      <c r="B8" s="355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7"/>
    </row>
    <row r="9" spans="1:21" s="69" customFormat="1" ht="26.25" customHeight="1">
      <c r="A9" s="139" t="s">
        <v>23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41"/>
      <c r="S9" s="141"/>
      <c r="T9" s="141"/>
      <c r="U9" s="141"/>
    </row>
    <row r="10" spans="1:21" s="75" customFormat="1" ht="21">
      <c r="A10" s="142" t="s">
        <v>24</v>
      </c>
      <c r="B10" s="143">
        <v>9</v>
      </c>
      <c r="C10" s="144">
        <v>2</v>
      </c>
      <c r="D10" s="145">
        <v>7</v>
      </c>
      <c r="E10" s="137">
        <v>9</v>
      </c>
      <c r="F10" s="146"/>
      <c r="G10" s="146"/>
      <c r="H10" s="146"/>
      <c r="I10" s="146"/>
      <c r="J10" s="147"/>
      <c r="K10" s="148"/>
      <c r="L10" s="149"/>
      <c r="M10" s="149"/>
      <c r="N10" s="144">
        <v>2</v>
      </c>
      <c r="O10" s="145">
        <v>7</v>
      </c>
      <c r="P10" s="146"/>
      <c r="Q10" s="150">
        <v>4950</v>
      </c>
      <c r="R10" s="146"/>
      <c r="S10" s="151">
        <v>2158</v>
      </c>
      <c r="T10" s="152">
        <v>2158</v>
      </c>
      <c r="U10" s="153">
        <v>43.6</v>
      </c>
    </row>
    <row r="11" spans="1:21" s="75" customFormat="1" ht="21">
      <c r="A11" s="142" t="s">
        <v>379</v>
      </c>
      <c r="B11" s="143"/>
      <c r="C11" s="146"/>
      <c r="D11" s="146"/>
      <c r="E11" s="146"/>
      <c r="F11" s="146"/>
      <c r="G11" s="146"/>
      <c r="H11" s="146"/>
      <c r="I11" s="146"/>
      <c r="J11" s="146"/>
      <c r="K11" s="154"/>
      <c r="L11" s="146"/>
      <c r="M11" s="146"/>
      <c r="N11" s="155"/>
      <c r="O11" s="155"/>
      <c r="P11" s="146"/>
      <c r="Q11" s="146"/>
      <c r="R11" s="146"/>
      <c r="S11" s="146"/>
      <c r="T11" s="146"/>
      <c r="U11" s="146"/>
    </row>
    <row r="12" spans="1:21" s="75" customFormat="1" ht="21">
      <c r="A12" s="156" t="s">
        <v>380</v>
      </c>
      <c r="B12" s="145">
        <v>167</v>
      </c>
      <c r="C12" s="146"/>
      <c r="D12" s="146"/>
      <c r="E12" s="146"/>
      <c r="F12" s="146"/>
      <c r="G12" s="146"/>
      <c r="H12" s="149">
        <v>3</v>
      </c>
      <c r="I12" s="149">
        <v>4</v>
      </c>
      <c r="J12" s="149">
        <v>2</v>
      </c>
      <c r="K12" s="147">
        <v>40</v>
      </c>
      <c r="L12" s="149">
        <v>2</v>
      </c>
      <c r="M12" s="149">
        <v>14</v>
      </c>
      <c r="N12" s="137">
        <v>7</v>
      </c>
      <c r="O12" s="144">
        <v>58</v>
      </c>
      <c r="P12" s="146"/>
      <c r="Q12" s="150">
        <v>142000</v>
      </c>
      <c r="R12" s="157">
        <v>4518</v>
      </c>
      <c r="S12" s="158">
        <v>30000</v>
      </c>
      <c r="T12" s="159">
        <v>34518</v>
      </c>
      <c r="U12" s="153">
        <v>24.27</v>
      </c>
    </row>
    <row r="13" spans="1:21" s="75" customFormat="1" ht="21">
      <c r="A13" s="160" t="s">
        <v>381</v>
      </c>
      <c r="B13" s="146"/>
      <c r="C13" s="146"/>
      <c r="D13" s="146"/>
      <c r="E13" s="146"/>
      <c r="F13" s="146"/>
      <c r="G13" s="146"/>
      <c r="H13" s="149">
        <v>2</v>
      </c>
      <c r="I13" s="149">
        <v>3</v>
      </c>
      <c r="J13" s="149">
        <v>2</v>
      </c>
      <c r="K13" s="149">
        <v>10</v>
      </c>
      <c r="L13" s="149">
        <v>2</v>
      </c>
      <c r="M13" s="149">
        <v>4</v>
      </c>
      <c r="N13" s="137">
        <v>6</v>
      </c>
      <c r="O13" s="137">
        <v>17</v>
      </c>
      <c r="P13" s="146"/>
      <c r="Q13" s="146"/>
      <c r="R13" s="146"/>
      <c r="S13" s="158">
        <v>4200</v>
      </c>
      <c r="T13" s="149"/>
      <c r="U13" s="149"/>
    </row>
    <row r="14" spans="1:21" s="75" customFormat="1" ht="21">
      <c r="A14" s="160" t="s">
        <v>382</v>
      </c>
      <c r="B14" s="146"/>
      <c r="C14" s="146"/>
      <c r="D14" s="146"/>
      <c r="E14" s="146"/>
      <c r="F14" s="146"/>
      <c r="G14" s="146"/>
      <c r="H14" s="149">
        <v>1</v>
      </c>
      <c r="I14" s="149">
        <v>1</v>
      </c>
      <c r="J14" s="149"/>
      <c r="K14" s="149">
        <v>8</v>
      </c>
      <c r="L14" s="149"/>
      <c r="M14" s="149">
        <v>10</v>
      </c>
      <c r="N14" s="137">
        <v>1</v>
      </c>
      <c r="O14" s="137">
        <v>19</v>
      </c>
      <c r="P14" s="146"/>
      <c r="Q14" s="146"/>
      <c r="R14" s="146"/>
      <c r="S14" s="158">
        <v>10000</v>
      </c>
      <c r="T14" s="149"/>
      <c r="U14" s="149"/>
    </row>
    <row r="15" spans="1:21" s="75" customFormat="1" ht="21">
      <c r="A15" s="160" t="s">
        <v>383</v>
      </c>
      <c r="B15" s="146"/>
      <c r="C15" s="146"/>
      <c r="D15" s="146"/>
      <c r="E15" s="146"/>
      <c r="F15" s="146"/>
      <c r="G15" s="146"/>
      <c r="H15" s="149"/>
      <c r="I15" s="149"/>
      <c r="J15" s="149"/>
      <c r="K15" s="147">
        <v>22</v>
      </c>
      <c r="L15" s="149"/>
      <c r="M15" s="149"/>
      <c r="N15" s="137"/>
      <c r="O15" s="144">
        <v>22</v>
      </c>
      <c r="P15" s="146"/>
      <c r="Q15" s="146"/>
      <c r="R15" s="146"/>
      <c r="S15" s="158">
        <v>7500</v>
      </c>
      <c r="T15" s="149"/>
      <c r="U15" s="149"/>
    </row>
    <row r="16" spans="1:21" s="75" customFormat="1" ht="21">
      <c r="A16" s="160" t="s">
        <v>384</v>
      </c>
      <c r="B16" s="146"/>
      <c r="C16" s="146"/>
      <c r="D16" s="146"/>
      <c r="E16" s="146"/>
      <c r="F16" s="146"/>
      <c r="G16" s="146"/>
      <c r="H16" s="149"/>
      <c r="I16" s="149"/>
      <c r="J16" s="149"/>
      <c r="K16" s="149"/>
      <c r="L16" s="149"/>
      <c r="M16" s="149"/>
      <c r="N16" s="137"/>
      <c r="O16" s="137"/>
      <c r="P16" s="146"/>
      <c r="Q16" s="146"/>
      <c r="R16" s="146"/>
      <c r="S16" s="158">
        <v>8300</v>
      </c>
      <c r="T16" s="149"/>
      <c r="U16" s="149"/>
    </row>
    <row r="17" spans="1:21" s="75" customFormat="1" ht="21">
      <c r="A17" s="161" t="s">
        <v>385</v>
      </c>
      <c r="B17" s="144">
        <v>150</v>
      </c>
      <c r="C17" s="144">
        <v>15</v>
      </c>
      <c r="D17" s="144">
        <v>5</v>
      </c>
      <c r="E17" s="137">
        <v>20</v>
      </c>
      <c r="F17" s="146"/>
      <c r="G17" s="146"/>
      <c r="H17" s="147"/>
      <c r="I17" s="147">
        <v>10</v>
      </c>
      <c r="J17" s="147"/>
      <c r="K17" s="147">
        <v>11</v>
      </c>
      <c r="L17" s="147"/>
      <c r="M17" s="147">
        <v>1</v>
      </c>
      <c r="N17" s="144">
        <v>15</v>
      </c>
      <c r="O17" s="144">
        <v>27</v>
      </c>
      <c r="P17" s="146"/>
      <c r="Q17" s="162">
        <v>120000</v>
      </c>
      <c r="R17" s="158">
        <v>23000</v>
      </c>
      <c r="S17" s="163">
        <v>24960</v>
      </c>
      <c r="T17" s="164">
        <v>47960</v>
      </c>
      <c r="U17" s="153">
        <v>39.97</v>
      </c>
    </row>
    <row r="18" spans="1:21" s="75" customFormat="1" ht="21">
      <c r="A18" s="160" t="s">
        <v>386</v>
      </c>
      <c r="B18" s="146"/>
      <c r="C18" s="144"/>
      <c r="D18" s="144"/>
      <c r="E18" s="137"/>
      <c r="F18" s="149"/>
      <c r="G18" s="149"/>
      <c r="H18" s="147"/>
      <c r="I18" s="147">
        <v>10</v>
      </c>
      <c r="J18" s="147"/>
      <c r="K18" s="147">
        <v>11</v>
      </c>
      <c r="L18" s="147"/>
      <c r="M18" s="147">
        <v>1</v>
      </c>
      <c r="N18" s="144"/>
      <c r="O18" s="144">
        <v>22</v>
      </c>
      <c r="P18" s="146"/>
      <c r="Q18" s="146"/>
      <c r="R18" s="158"/>
      <c r="S18" s="158">
        <v>9000</v>
      </c>
      <c r="T18" s="158"/>
      <c r="U18" s="146"/>
    </row>
    <row r="19" spans="1:21" s="75" customFormat="1" ht="21">
      <c r="A19" s="160" t="s">
        <v>384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55"/>
      <c r="O19" s="155"/>
      <c r="P19" s="146"/>
      <c r="Q19" s="146"/>
      <c r="R19" s="146"/>
      <c r="S19" s="158">
        <v>15960</v>
      </c>
      <c r="T19" s="146"/>
      <c r="U19" s="146"/>
    </row>
    <row r="20" spans="1:21" s="75" customFormat="1" ht="21">
      <c r="A20" s="161" t="s">
        <v>387</v>
      </c>
      <c r="B20" s="144">
        <v>167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55"/>
      <c r="O20" s="155"/>
      <c r="P20" s="146"/>
      <c r="Q20" s="146"/>
      <c r="R20" s="146"/>
      <c r="S20" s="146"/>
      <c r="T20" s="146"/>
      <c r="U20" s="146"/>
    </row>
    <row r="21" spans="1:21" s="75" customFormat="1" ht="21">
      <c r="A21" s="160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55"/>
      <c r="O21" s="155"/>
      <c r="P21" s="146"/>
      <c r="Q21" s="146"/>
      <c r="R21" s="146"/>
      <c r="S21" s="146"/>
      <c r="T21" s="146"/>
      <c r="U21" s="146"/>
    </row>
    <row r="22" spans="1:21" s="75" customFormat="1" ht="21">
      <c r="A22" s="142" t="s">
        <v>32</v>
      </c>
      <c r="B22" s="144">
        <v>133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65">
        <v>21</v>
      </c>
      <c r="M22" s="147">
        <v>34</v>
      </c>
      <c r="N22" s="166">
        <v>21</v>
      </c>
      <c r="O22" s="144">
        <v>34</v>
      </c>
      <c r="P22" s="146"/>
      <c r="Q22" s="150">
        <v>24150</v>
      </c>
      <c r="R22" s="146"/>
      <c r="S22" s="158"/>
      <c r="T22" s="158"/>
      <c r="U22" s="146"/>
    </row>
    <row r="23" spans="1:21" s="75" customFormat="1" ht="21">
      <c r="A23" s="160" t="s">
        <v>388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65">
        <v>21</v>
      </c>
      <c r="M23" s="147">
        <v>34</v>
      </c>
      <c r="N23" s="166">
        <v>21</v>
      </c>
      <c r="O23" s="144">
        <v>34</v>
      </c>
      <c r="P23" s="146"/>
      <c r="Q23" s="146"/>
      <c r="R23" s="146"/>
      <c r="S23" s="158"/>
      <c r="T23" s="146"/>
      <c r="U23" s="146"/>
    </row>
    <row r="24" spans="1:21" ht="21">
      <c r="A24" s="167" t="s">
        <v>352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169"/>
      <c r="P24" s="168"/>
      <c r="Q24" s="168"/>
      <c r="R24" s="168"/>
      <c r="S24" s="168"/>
      <c r="T24" s="168"/>
      <c r="U24" s="168"/>
    </row>
    <row r="25" spans="1:21" s="75" customFormat="1" ht="21">
      <c r="A25" s="142" t="s">
        <v>34</v>
      </c>
      <c r="B25" s="144">
        <v>420</v>
      </c>
      <c r="C25" s="144">
        <v>310</v>
      </c>
      <c r="D25" s="144">
        <v>276</v>
      </c>
      <c r="E25" s="144">
        <v>510</v>
      </c>
      <c r="F25" s="165">
        <v>5</v>
      </c>
      <c r="G25" s="165"/>
      <c r="H25" s="147">
        <v>85</v>
      </c>
      <c r="I25" s="147">
        <v>81</v>
      </c>
      <c r="J25" s="147">
        <v>16</v>
      </c>
      <c r="K25" s="165">
        <v>41</v>
      </c>
      <c r="L25" s="147">
        <v>8</v>
      </c>
      <c r="M25" s="147">
        <v>21</v>
      </c>
      <c r="N25" s="144">
        <v>411</v>
      </c>
      <c r="O25" s="144">
        <v>110</v>
      </c>
      <c r="P25" s="146"/>
      <c r="Q25" s="150">
        <v>87600</v>
      </c>
      <c r="R25" s="146"/>
      <c r="S25" s="159">
        <v>39550</v>
      </c>
      <c r="T25" s="152">
        <v>39550</v>
      </c>
      <c r="U25" s="170">
        <v>45.15</v>
      </c>
    </row>
    <row r="26" spans="1:21" s="75" customFormat="1" ht="21">
      <c r="A26" s="160" t="s">
        <v>389</v>
      </c>
      <c r="B26" s="146"/>
      <c r="C26" s="146"/>
      <c r="D26" s="146"/>
      <c r="E26" s="146"/>
      <c r="F26" s="165">
        <v>5</v>
      </c>
      <c r="G26" s="165"/>
      <c r="H26" s="147">
        <v>2</v>
      </c>
      <c r="I26" s="147">
        <v>21</v>
      </c>
      <c r="J26" s="147">
        <v>16</v>
      </c>
      <c r="K26" s="147">
        <v>8</v>
      </c>
      <c r="L26" s="147">
        <v>8</v>
      </c>
      <c r="M26" s="147">
        <v>16</v>
      </c>
      <c r="N26" s="144">
        <v>18</v>
      </c>
      <c r="O26" s="144">
        <v>12</v>
      </c>
      <c r="P26" s="146"/>
      <c r="Q26" s="146"/>
      <c r="R26" s="146"/>
      <c r="S26" s="171"/>
      <c r="T26" s="171"/>
      <c r="U26" s="171"/>
    </row>
    <row r="27" spans="1:21" s="75" customFormat="1" ht="39">
      <c r="A27" s="160" t="s">
        <v>390</v>
      </c>
      <c r="B27" s="146"/>
      <c r="C27" s="146"/>
      <c r="D27" s="146"/>
      <c r="E27" s="146"/>
      <c r="F27" s="146"/>
      <c r="G27" s="146"/>
      <c r="H27" s="147">
        <v>29</v>
      </c>
      <c r="I27" s="147">
        <v>14</v>
      </c>
      <c r="J27" s="146"/>
      <c r="K27" s="149"/>
      <c r="L27" s="146"/>
      <c r="M27" s="146"/>
      <c r="N27" s="144">
        <v>29</v>
      </c>
      <c r="O27" s="144">
        <v>14</v>
      </c>
      <c r="P27" s="146"/>
      <c r="Q27" s="146"/>
      <c r="R27" s="146"/>
      <c r="S27" s="172">
        <v>4000</v>
      </c>
      <c r="T27" s="171"/>
      <c r="U27" s="171"/>
    </row>
    <row r="28" spans="1:21" s="75" customFormat="1" ht="21">
      <c r="A28" s="160" t="s">
        <v>391</v>
      </c>
      <c r="B28" s="146"/>
      <c r="C28" s="146"/>
      <c r="D28" s="146"/>
      <c r="E28" s="146"/>
      <c r="F28" s="146"/>
      <c r="G28" s="146"/>
      <c r="H28" s="147">
        <v>46</v>
      </c>
      <c r="I28" s="147">
        <v>46</v>
      </c>
      <c r="J28" s="146"/>
      <c r="K28" s="149"/>
      <c r="L28" s="146"/>
      <c r="M28" s="146"/>
      <c r="N28" s="144">
        <v>46</v>
      </c>
      <c r="O28" s="144">
        <v>46</v>
      </c>
      <c r="P28" s="146"/>
      <c r="Q28" s="146"/>
      <c r="R28" s="146"/>
      <c r="S28" s="172">
        <v>23000</v>
      </c>
      <c r="T28" s="171"/>
      <c r="U28" s="171"/>
    </row>
    <row r="29" spans="1:21" s="75" customFormat="1" ht="42">
      <c r="A29" s="173" t="s">
        <v>392</v>
      </c>
      <c r="B29" s="146"/>
      <c r="C29" s="146"/>
      <c r="D29" s="146"/>
      <c r="E29" s="146"/>
      <c r="F29" s="146"/>
      <c r="G29" s="146"/>
      <c r="H29" s="147"/>
      <c r="I29" s="165"/>
      <c r="J29" s="146"/>
      <c r="K29" s="149"/>
      <c r="L29" s="146"/>
      <c r="M29" s="146"/>
      <c r="N29" s="144"/>
      <c r="O29" s="144"/>
      <c r="P29" s="146"/>
      <c r="Q29" s="146"/>
      <c r="R29" s="146"/>
      <c r="S29" s="172">
        <v>7150</v>
      </c>
      <c r="T29" s="171"/>
      <c r="U29" s="171"/>
    </row>
    <row r="30" spans="1:21" s="75" customFormat="1" ht="21">
      <c r="A30" s="160" t="s">
        <v>393</v>
      </c>
      <c r="B30" s="146"/>
      <c r="C30" s="146"/>
      <c r="D30" s="146"/>
      <c r="E30" s="146"/>
      <c r="F30" s="146"/>
      <c r="G30" s="146"/>
      <c r="H30" s="147">
        <v>8</v>
      </c>
      <c r="I30" s="165"/>
      <c r="K30" s="147">
        <v>33</v>
      </c>
      <c r="L30" s="146"/>
      <c r="M30" s="147">
        <v>5</v>
      </c>
      <c r="N30" s="144">
        <v>8</v>
      </c>
      <c r="O30" s="144">
        <v>38</v>
      </c>
      <c r="P30" s="165"/>
      <c r="Q30" s="146"/>
      <c r="R30" s="146"/>
      <c r="S30" s="172">
        <v>5400</v>
      </c>
      <c r="T30" s="171"/>
      <c r="U30" s="171"/>
    </row>
    <row r="31" spans="1:21" s="75" customFormat="1" ht="21">
      <c r="A31" s="160" t="s">
        <v>394</v>
      </c>
      <c r="B31" s="146"/>
      <c r="C31" s="146"/>
      <c r="D31" s="146"/>
      <c r="E31" s="146"/>
      <c r="F31" s="146"/>
      <c r="G31" s="146"/>
      <c r="H31" s="147"/>
      <c r="I31" s="165"/>
      <c r="J31" s="146"/>
      <c r="K31" s="146"/>
      <c r="L31" s="146"/>
      <c r="M31" s="146"/>
      <c r="N31" s="144"/>
      <c r="O31" s="166"/>
      <c r="P31" s="146"/>
      <c r="Q31" s="146"/>
      <c r="R31" s="146"/>
      <c r="S31" s="172"/>
      <c r="T31" s="171"/>
      <c r="U31" s="171"/>
    </row>
    <row r="32" spans="1:21" s="75" customFormat="1" ht="21">
      <c r="A32" s="142" t="s">
        <v>36</v>
      </c>
      <c r="B32" s="144">
        <v>700</v>
      </c>
      <c r="C32" s="146"/>
      <c r="D32" s="146"/>
      <c r="E32" s="146"/>
      <c r="F32" s="146"/>
      <c r="G32" s="146"/>
      <c r="H32" s="149"/>
      <c r="I32" s="149">
        <v>3</v>
      </c>
      <c r="J32" s="149">
        <v>3</v>
      </c>
      <c r="K32" s="149">
        <v>5</v>
      </c>
      <c r="L32" s="149"/>
      <c r="M32" s="149">
        <v>9</v>
      </c>
      <c r="N32" s="137">
        <v>3</v>
      </c>
      <c r="O32" s="137">
        <v>17</v>
      </c>
      <c r="P32" s="146"/>
      <c r="Q32" s="150">
        <v>40000</v>
      </c>
      <c r="R32" s="174">
        <v>7200</v>
      </c>
      <c r="S32" s="174">
        <v>8795</v>
      </c>
      <c r="T32" s="152">
        <v>15995</v>
      </c>
      <c r="U32" s="170">
        <v>39.99</v>
      </c>
    </row>
    <row r="33" spans="1:21" s="75" customFormat="1" ht="21">
      <c r="A33" s="175" t="s">
        <v>395</v>
      </c>
      <c r="B33" s="144">
        <v>420</v>
      </c>
      <c r="C33" s="146"/>
      <c r="D33" s="146"/>
      <c r="E33" s="146"/>
      <c r="F33" s="147"/>
      <c r="G33" s="147"/>
      <c r="H33" s="147"/>
      <c r="I33" s="149">
        <v>3</v>
      </c>
      <c r="J33" s="149">
        <v>3</v>
      </c>
      <c r="K33" s="149">
        <v>5</v>
      </c>
      <c r="L33" s="149"/>
      <c r="M33" s="149">
        <v>9</v>
      </c>
      <c r="N33" s="137">
        <v>3</v>
      </c>
      <c r="O33" s="137">
        <v>17</v>
      </c>
      <c r="P33" s="146"/>
      <c r="Q33" s="146"/>
      <c r="R33" s="146"/>
      <c r="S33" s="158">
        <v>2800</v>
      </c>
      <c r="T33" s="146"/>
      <c r="U33" s="146"/>
    </row>
    <row r="34" spans="1:21" s="75" customFormat="1" ht="21">
      <c r="A34" s="175" t="s">
        <v>396</v>
      </c>
      <c r="B34" s="144"/>
      <c r="C34" s="146"/>
      <c r="D34" s="146"/>
      <c r="E34" s="146"/>
      <c r="F34" s="147"/>
      <c r="G34" s="147"/>
      <c r="H34" s="147"/>
      <c r="I34" s="149"/>
      <c r="J34" s="149"/>
      <c r="K34" s="149"/>
      <c r="L34" s="149"/>
      <c r="M34" s="149"/>
      <c r="N34" s="137"/>
      <c r="O34" s="137"/>
      <c r="P34" s="146"/>
      <c r="Q34" s="146"/>
      <c r="R34" s="146"/>
      <c r="S34" s="158">
        <v>5995</v>
      </c>
      <c r="T34" s="146"/>
      <c r="U34" s="146"/>
    </row>
    <row r="35" spans="1:21" s="75" customFormat="1" ht="21">
      <c r="A35" s="142" t="s">
        <v>38</v>
      </c>
      <c r="B35" s="144">
        <v>51</v>
      </c>
      <c r="C35" s="146"/>
      <c r="D35" s="146"/>
      <c r="E35" s="146"/>
      <c r="F35" s="147">
        <v>3</v>
      </c>
      <c r="G35" s="147">
        <v>3</v>
      </c>
      <c r="H35" s="147">
        <v>16</v>
      </c>
      <c r="I35" s="147">
        <v>17</v>
      </c>
      <c r="J35" s="147">
        <v>2</v>
      </c>
      <c r="K35" s="147">
        <v>1</v>
      </c>
      <c r="L35" s="149"/>
      <c r="M35" s="149"/>
      <c r="N35" s="144">
        <v>22</v>
      </c>
      <c r="O35" s="144">
        <v>29</v>
      </c>
      <c r="P35" s="146"/>
      <c r="Q35" s="176">
        <v>620640</v>
      </c>
      <c r="R35" s="152">
        <v>152160</v>
      </c>
      <c r="S35" s="152">
        <v>46720</v>
      </c>
      <c r="T35" s="152">
        <v>198880</v>
      </c>
      <c r="U35" s="153">
        <v>32.04</v>
      </c>
    </row>
    <row r="36" spans="1:21" ht="21">
      <c r="A36" s="142" t="s">
        <v>39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68"/>
      <c r="P36" s="168"/>
      <c r="Q36" s="168"/>
      <c r="R36" s="168"/>
      <c r="S36" s="168"/>
      <c r="T36" s="168"/>
      <c r="U36" s="168"/>
    </row>
    <row r="37" spans="1:21" s="75" customFormat="1" ht="42">
      <c r="A37" s="178" t="s">
        <v>40</v>
      </c>
      <c r="B37" s="144">
        <v>40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</row>
    <row r="38" spans="1:21" s="75" customFormat="1" ht="21">
      <c r="A38" s="142" t="s">
        <v>41</v>
      </c>
      <c r="B38" s="144">
        <v>60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21" s="75" customFormat="1" ht="21">
      <c r="A39" s="142" t="s">
        <v>42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</row>
    <row r="40" spans="1:21" s="75" customFormat="1" ht="21">
      <c r="A40" s="142" t="s">
        <v>43</v>
      </c>
      <c r="B40" s="144">
        <v>114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  <row r="41" spans="1:21" ht="21">
      <c r="A41" s="142" t="s">
        <v>44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68"/>
      <c r="P41" s="168"/>
      <c r="Q41" s="168"/>
      <c r="R41" s="168"/>
      <c r="S41" s="168"/>
      <c r="T41" s="168"/>
      <c r="U41" s="168"/>
    </row>
    <row r="42" spans="1:21" s="75" customFormat="1" ht="42">
      <c r="A42" s="178" t="s">
        <v>45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</row>
    <row r="43" spans="1:21" s="75" customFormat="1" ht="42">
      <c r="A43" s="179" t="s">
        <v>46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</row>
    <row r="44" spans="1:21" s="75" customFormat="1" ht="21">
      <c r="A44" s="142" t="s">
        <v>47</v>
      </c>
      <c r="B44" s="180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</row>
    <row r="45" spans="1:21" s="75" customFormat="1" ht="21">
      <c r="A45" s="142" t="s">
        <v>48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</row>
    <row r="46" spans="1:21" s="75" customFormat="1" ht="21">
      <c r="A46" s="142" t="s">
        <v>49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</row>
    <row r="47" spans="1:21" ht="21">
      <c r="A47" s="179" t="s">
        <v>50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68"/>
      <c r="P47" s="168"/>
      <c r="Q47" s="168"/>
      <c r="R47" s="168"/>
      <c r="S47" s="168"/>
      <c r="T47" s="168"/>
      <c r="U47" s="168"/>
    </row>
    <row r="48" spans="1:21" s="75" customFormat="1" ht="21">
      <c r="A48" s="181" t="s">
        <v>51</v>
      </c>
      <c r="B48" s="150">
        <v>23400</v>
      </c>
      <c r="C48" s="150">
        <v>2127</v>
      </c>
      <c r="D48" s="150">
        <v>3029</v>
      </c>
      <c r="E48" s="150">
        <v>3240</v>
      </c>
      <c r="F48" s="165">
        <v>429</v>
      </c>
      <c r="G48" s="165">
        <v>536</v>
      </c>
      <c r="H48" s="165">
        <v>449</v>
      </c>
      <c r="I48" s="165">
        <v>493</v>
      </c>
      <c r="J48" s="165">
        <v>5</v>
      </c>
      <c r="K48" s="165">
        <v>3</v>
      </c>
      <c r="L48" s="165">
        <v>1</v>
      </c>
      <c r="N48" s="150">
        <v>4254</v>
      </c>
      <c r="O48" s="150">
        <v>6058</v>
      </c>
      <c r="P48" s="146"/>
      <c r="Q48" s="150">
        <v>89000</v>
      </c>
      <c r="R48" s="182">
        <v>10874.95</v>
      </c>
      <c r="S48" s="158">
        <v>1450</v>
      </c>
      <c r="T48" s="182">
        <v>12324.95</v>
      </c>
      <c r="U48" s="183">
        <v>13.85</v>
      </c>
    </row>
    <row r="49" spans="1:21" s="75" customFormat="1" ht="21">
      <c r="A49" s="155" t="s">
        <v>52</v>
      </c>
      <c r="B49" s="144">
        <v>400</v>
      </c>
      <c r="C49" s="144">
        <v>61</v>
      </c>
      <c r="D49" s="144">
        <v>46</v>
      </c>
      <c r="E49" s="144">
        <v>107</v>
      </c>
      <c r="F49" s="147">
        <v>19</v>
      </c>
      <c r="G49" s="149"/>
      <c r="H49" s="147">
        <v>8</v>
      </c>
      <c r="I49" s="147">
        <v>15</v>
      </c>
      <c r="J49" s="149"/>
      <c r="K49" s="147">
        <v>5</v>
      </c>
      <c r="L49" s="149"/>
      <c r="M49" s="149"/>
      <c r="N49" s="144">
        <v>122</v>
      </c>
      <c r="O49" s="144">
        <v>92</v>
      </c>
      <c r="P49" s="146"/>
      <c r="Q49" s="146"/>
      <c r="R49" s="149"/>
      <c r="S49" s="149"/>
      <c r="T49" s="149"/>
      <c r="U49" s="146"/>
    </row>
    <row r="50" spans="1:21" s="75" customFormat="1" ht="21">
      <c r="A50" s="155" t="s">
        <v>53</v>
      </c>
      <c r="B50" s="150">
        <v>2000</v>
      </c>
      <c r="C50" s="144">
        <v>156</v>
      </c>
      <c r="D50" s="144">
        <v>69</v>
      </c>
      <c r="E50" s="137">
        <v>225</v>
      </c>
      <c r="F50" s="165">
        <v>98</v>
      </c>
      <c r="G50" s="165">
        <v>50</v>
      </c>
      <c r="H50" s="165">
        <v>58</v>
      </c>
      <c r="I50" s="165">
        <v>19</v>
      </c>
      <c r="J50" s="146"/>
      <c r="K50" s="146"/>
      <c r="L50" s="146"/>
      <c r="M50" s="146"/>
      <c r="N50" s="144">
        <v>312</v>
      </c>
      <c r="O50" s="144">
        <v>138</v>
      </c>
      <c r="P50" s="146"/>
      <c r="Q50" s="146"/>
      <c r="R50" s="146"/>
      <c r="S50" s="146"/>
      <c r="T50" s="146"/>
      <c r="U50" s="146"/>
    </row>
    <row r="51" spans="1:21" s="75" customFormat="1" ht="21">
      <c r="A51" s="155" t="s">
        <v>54</v>
      </c>
      <c r="B51" s="146"/>
      <c r="C51" s="146"/>
      <c r="D51" s="146"/>
      <c r="E51" s="146"/>
      <c r="F51" s="165">
        <v>98</v>
      </c>
      <c r="G51" s="165">
        <v>50</v>
      </c>
      <c r="H51" s="165">
        <v>58</v>
      </c>
      <c r="I51" s="165">
        <v>19</v>
      </c>
      <c r="J51" s="146"/>
      <c r="K51" s="146"/>
      <c r="L51" s="146"/>
      <c r="M51" s="146"/>
      <c r="N51" s="144">
        <v>156</v>
      </c>
      <c r="O51" s="144">
        <v>69</v>
      </c>
      <c r="P51" s="146"/>
      <c r="Q51" s="146"/>
      <c r="R51" s="146"/>
      <c r="S51" s="146"/>
      <c r="T51" s="146"/>
      <c r="U51" s="146"/>
    </row>
    <row r="52" spans="1:21" s="75" customFormat="1" ht="21">
      <c r="A52" s="146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144"/>
      <c r="O52" s="144"/>
      <c r="P52" s="146"/>
      <c r="Q52" s="150">
        <v>45660</v>
      </c>
      <c r="R52" s="157">
        <v>33480</v>
      </c>
      <c r="S52" s="157"/>
      <c r="T52" s="157">
        <v>33480</v>
      </c>
      <c r="U52" s="147">
        <v>73.32</v>
      </c>
    </row>
    <row r="53" spans="1:21" ht="21">
      <c r="A53" s="155" t="s">
        <v>59</v>
      </c>
      <c r="B53" s="150">
        <v>2100</v>
      </c>
      <c r="C53" s="144">
        <v>86</v>
      </c>
      <c r="D53" s="144">
        <v>120</v>
      </c>
      <c r="E53" s="144">
        <v>206</v>
      </c>
      <c r="F53" s="147">
        <v>6</v>
      </c>
      <c r="G53" s="147">
        <v>2</v>
      </c>
      <c r="H53" s="147">
        <v>9</v>
      </c>
      <c r="I53" s="147">
        <v>20</v>
      </c>
      <c r="J53" s="147">
        <v>18</v>
      </c>
      <c r="K53" s="147">
        <v>12</v>
      </c>
      <c r="L53" s="147">
        <v>8</v>
      </c>
      <c r="M53" s="147">
        <v>16</v>
      </c>
      <c r="N53" s="144">
        <v>127</v>
      </c>
      <c r="O53" s="144">
        <v>170</v>
      </c>
      <c r="P53" s="168"/>
      <c r="Q53" s="168"/>
      <c r="R53" s="168"/>
      <c r="S53" s="168"/>
      <c r="T53" s="168"/>
      <c r="U53" s="168"/>
    </row>
    <row r="54" spans="1:21" ht="21">
      <c r="A54" s="168" t="s">
        <v>397</v>
      </c>
      <c r="B54" s="168"/>
      <c r="C54" s="144">
        <v>62</v>
      </c>
      <c r="D54" s="144">
        <v>90</v>
      </c>
      <c r="E54" s="184">
        <v>152</v>
      </c>
      <c r="F54" s="147">
        <v>5</v>
      </c>
      <c r="G54" s="147"/>
      <c r="H54" s="147">
        <v>2</v>
      </c>
      <c r="I54" s="147">
        <v>21</v>
      </c>
      <c r="J54" s="147">
        <v>16</v>
      </c>
      <c r="K54" s="147">
        <v>8</v>
      </c>
      <c r="L54" s="147">
        <v>8</v>
      </c>
      <c r="M54" s="147">
        <v>16</v>
      </c>
      <c r="N54" s="184">
        <v>93</v>
      </c>
      <c r="O54" s="184">
        <v>135</v>
      </c>
      <c r="P54" s="168"/>
      <c r="Q54" s="168"/>
      <c r="R54" s="168"/>
      <c r="S54" s="168"/>
      <c r="T54" s="168"/>
      <c r="U54" s="168"/>
    </row>
    <row r="55" spans="1:21" ht="21">
      <c r="A55" s="168" t="s">
        <v>398</v>
      </c>
      <c r="B55" s="90"/>
      <c r="C55" s="184">
        <v>24</v>
      </c>
      <c r="D55" s="184">
        <v>30</v>
      </c>
      <c r="E55" s="184">
        <v>54</v>
      </c>
      <c r="F55" s="185">
        <v>3</v>
      </c>
      <c r="G55" s="185">
        <v>2</v>
      </c>
      <c r="H55" s="185">
        <v>7</v>
      </c>
      <c r="I55" s="185">
        <v>9</v>
      </c>
      <c r="J55" s="185">
        <v>2</v>
      </c>
      <c r="K55" s="185">
        <v>4</v>
      </c>
      <c r="L55" s="90"/>
      <c r="M55" s="90"/>
      <c r="N55" s="186">
        <v>36</v>
      </c>
      <c r="O55" s="186">
        <v>45</v>
      </c>
      <c r="P55" s="168"/>
      <c r="Q55" s="186">
        <v>274860</v>
      </c>
      <c r="R55" s="187">
        <v>69930</v>
      </c>
      <c r="S55" s="187">
        <v>24030</v>
      </c>
      <c r="T55" s="152">
        <v>93960</v>
      </c>
      <c r="U55" s="188">
        <v>33.79</v>
      </c>
    </row>
    <row r="56" spans="1:21" ht="21">
      <c r="A56" s="169" t="s">
        <v>64</v>
      </c>
      <c r="B56" s="186">
        <v>35000</v>
      </c>
      <c r="C56" s="189">
        <v>3358</v>
      </c>
      <c r="D56" s="189">
        <v>6348</v>
      </c>
      <c r="E56" s="186">
        <v>9706</v>
      </c>
      <c r="F56" s="190">
        <v>104</v>
      </c>
      <c r="G56" s="190">
        <v>103</v>
      </c>
      <c r="H56" s="190">
        <v>370</v>
      </c>
      <c r="I56" s="190">
        <v>524</v>
      </c>
      <c r="J56" s="190">
        <v>106</v>
      </c>
      <c r="K56" s="190">
        <v>407</v>
      </c>
      <c r="L56" s="190">
        <v>149</v>
      </c>
      <c r="M56" s="190">
        <v>113</v>
      </c>
      <c r="N56" s="191">
        <v>4089</v>
      </c>
      <c r="O56" s="189">
        <v>7495</v>
      </c>
      <c r="P56" s="168"/>
      <c r="Q56" s="168"/>
      <c r="R56" s="168"/>
      <c r="S56" s="168"/>
      <c r="T56" s="168"/>
      <c r="U56" s="168"/>
    </row>
    <row r="57" spans="1:21" ht="21">
      <c r="A57" s="168" t="s">
        <v>399</v>
      </c>
      <c r="B57" s="168"/>
      <c r="C57" s="191">
        <v>1558</v>
      </c>
      <c r="D57" s="189">
        <v>3094</v>
      </c>
      <c r="E57" s="186">
        <v>4652</v>
      </c>
      <c r="F57" s="190">
        <v>104</v>
      </c>
      <c r="G57" s="190">
        <v>103</v>
      </c>
      <c r="H57" s="190">
        <v>370</v>
      </c>
      <c r="I57" s="190">
        <v>524</v>
      </c>
      <c r="J57" s="190">
        <v>106</v>
      </c>
      <c r="K57" s="190">
        <v>407</v>
      </c>
      <c r="L57" s="190">
        <v>149</v>
      </c>
      <c r="M57" s="190">
        <v>113</v>
      </c>
      <c r="N57" s="189">
        <v>2287</v>
      </c>
      <c r="O57" s="189">
        <v>4241</v>
      </c>
      <c r="P57" s="168"/>
      <c r="Q57" s="168"/>
      <c r="R57" s="168"/>
      <c r="S57" s="168"/>
      <c r="T57" s="168"/>
      <c r="U57" s="168"/>
    </row>
    <row r="58" spans="1:21" ht="21">
      <c r="A58" s="16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68"/>
      <c r="P58" s="168"/>
      <c r="Q58" s="168"/>
      <c r="R58" s="168"/>
      <c r="S58" s="168"/>
      <c r="T58" s="168"/>
      <c r="U58" s="168"/>
    </row>
    <row r="59" spans="1:21" s="75" customFormat="1" ht="21">
      <c r="A59" s="192" t="s">
        <v>67</v>
      </c>
      <c r="B59" s="146"/>
      <c r="P59" s="146"/>
      <c r="Q59" s="146"/>
      <c r="R59" s="146"/>
      <c r="S59" s="146"/>
      <c r="T59" s="146"/>
      <c r="U59" s="146"/>
    </row>
    <row r="60" spans="1:21" s="75" customFormat="1" ht="21">
      <c r="A60" s="155" t="s">
        <v>68</v>
      </c>
      <c r="B60" s="146"/>
      <c r="C60" s="144">
        <v>168</v>
      </c>
      <c r="D60" s="144">
        <v>125</v>
      </c>
      <c r="E60" s="137">
        <v>293</v>
      </c>
      <c r="F60" s="147"/>
      <c r="G60" s="147"/>
      <c r="H60" s="147"/>
      <c r="I60" s="147"/>
      <c r="J60" s="147"/>
      <c r="K60" s="147"/>
      <c r="L60" s="149"/>
      <c r="M60" s="149"/>
      <c r="N60" s="144">
        <v>168</v>
      </c>
      <c r="O60" s="144">
        <v>125</v>
      </c>
      <c r="P60" s="146"/>
      <c r="Q60" s="150">
        <v>109320</v>
      </c>
      <c r="R60" s="158">
        <v>109320</v>
      </c>
      <c r="S60" s="158"/>
      <c r="T60" s="158">
        <v>109320</v>
      </c>
      <c r="U60" s="193">
        <v>100</v>
      </c>
    </row>
    <row r="61" spans="1:21" s="75" customFormat="1" ht="21">
      <c r="A61" s="155" t="s">
        <v>69</v>
      </c>
      <c r="F61" s="146"/>
      <c r="G61" s="146"/>
      <c r="H61" s="190"/>
      <c r="I61" s="190"/>
      <c r="J61" s="168"/>
      <c r="K61" s="168"/>
      <c r="L61" s="168"/>
      <c r="M61" s="168"/>
      <c r="N61" s="184">
        <v>110</v>
      </c>
      <c r="O61" s="184">
        <v>95</v>
      </c>
      <c r="P61" s="146"/>
      <c r="Q61" s="150">
        <v>115761</v>
      </c>
      <c r="R61" s="158">
        <v>34850</v>
      </c>
      <c r="S61" s="187">
        <v>32500</v>
      </c>
      <c r="T61" s="151">
        <v>67350</v>
      </c>
      <c r="U61" s="153">
        <v>58.18</v>
      </c>
    </row>
    <row r="62" spans="1:21" ht="21">
      <c r="A62" s="155" t="s">
        <v>70</v>
      </c>
      <c r="B62" s="144">
        <v>952</v>
      </c>
      <c r="C62" s="184">
        <v>110</v>
      </c>
      <c r="D62" s="184">
        <v>95</v>
      </c>
      <c r="E62" s="137">
        <v>205</v>
      </c>
      <c r="F62" s="168"/>
      <c r="G62" s="168"/>
      <c r="H62" s="185">
        <v>71</v>
      </c>
      <c r="I62" s="185">
        <v>90</v>
      </c>
      <c r="J62" s="185">
        <v>1</v>
      </c>
      <c r="K62" s="185">
        <v>4</v>
      </c>
      <c r="L62" s="194"/>
      <c r="M62" s="194"/>
      <c r="N62" s="185">
        <v>182</v>
      </c>
      <c r="O62" s="195">
        <v>189</v>
      </c>
      <c r="P62" s="168"/>
      <c r="Q62" s="169"/>
      <c r="R62" s="158"/>
      <c r="S62" s="196">
        <v>11500</v>
      </c>
      <c r="T62" s="158"/>
      <c r="U62" s="168"/>
    </row>
    <row r="63" spans="1:21" ht="42">
      <c r="A63" s="167" t="s">
        <v>400</v>
      </c>
      <c r="B63" s="168"/>
      <c r="C63" s="168"/>
      <c r="D63" s="168"/>
      <c r="E63" s="168"/>
      <c r="F63" s="168"/>
      <c r="G63" s="168"/>
      <c r="H63" s="185">
        <v>18</v>
      </c>
      <c r="I63" s="185">
        <v>34</v>
      </c>
      <c r="J63" s="168"/>
      <c r="K63" s="168"/>
      <c r="L63" s="168"/>
      <c r="M63" s="168"/>
      <c r="N63" s="184">
        <v>18</v>
      </c>
      <c r="O63" s="184">
        <v>34</v>
      </c>
      <c r="P63" s="168"/>
      <c r="Q63" s="169"/>
      <c r="R63" s="168"/>
      <c r="S63" s="197">
        <v>21000</v>
      </c>
      <c r="T63" s="168"/>
      <c r="U63" s="168"/>
    </row>
    <row r="64" spans="1:21" s="75" customFormat="1" ht="21">
      <c r="A64" s="167" t="s">
        <v>401</v>
      </c>
      <c r="H64" s="185">
        <v>53</v>
      </c>
      <c r="I64" s="185">
        <v>56</v>
      </c>
      <c r="J64" s="185">
        <v>1</v>
      </c>
      <c r="K64" s="185">
        <v>4</v>
      </c>
      <c r="L64" s="194"/>
      <c r="M64" s="168"/>
      <c r="N64" s="184">
        <v>54</v>
      </c>
      <c r="O64" s="184">
        <v>60</v>
      </c>
      <c r="P64" s="146"/>
      <c r="Q64" s="198">
        <v>327528</v>
      </c>
      <c r="R64" s="199">
        <v>166007.18</v>
      </c>
      <c r="S64" s="200">
        <v>69843.59</v>
      </c>
      <c r="T64" s="151">
        <v>235850.77</v>
      </c>
      <c r="U64" s="153">
        <v>72.01</v>
      </c>
    </row>
    <row r="65" spans="1:21" s="75" customFormat="1" ht="21">
      <c r="A65" s="155" t="s">
        <v>73</v>
      </c>
      <c r="B65" s="144">
        <v>994</v>
      </c>
      <c r="C65" s="144">
        <v>281</v>
      </c>
      <c r="D65" s="144">
        <v>216</v>
      </c>
      <c r="E65" s="137">
        <v>497</v>
      </c>
      <c r="F65" s="147"/>
      <c r="G65" s="147"/>
      <c r="H65" s="147"/>
      <c r="I65" s="147"/>
      <c r="J65" s="147"/>
      <c r="K65" s="147"/>
      <c r="L65" s="149"/>
      <c r="M65" s="147"/>
      <c r="N65" s="144">
        <v>281</v>
      </c>
      <c r="O65" s="144">
        <v>216</v>
      </c>
      <c r="P65" s="146"/>
      <c r="Q65" s="146"/>
      <c r="R65" s="146"/>
      <c r="S65" s="146"/>
      <c r="T65" s="146"/>
      <c r="U65" s="146"/>
    </row>
    <row r="66" spans="1:21" s="75" customFormat="1" ht="21">
      <c r="A66" s="146" t="s">
        <v>74</v>
      </c>
      <c r="B66" s="146"/>
      <c r="C66" s="144">
        <v>25</v>
      </c>
      <c r="D66" s="144">
        <v>31</v>
      </c>
      <c r="E66" s="137">
        <v>56</v>
      </c>
      <c r="F66" s="147"/>
      <c r="G66" s="147"/>
      <c r="H66" s="147"/>
      <c r="I66" s="147"/>
      <c r="J66" s="147"/>
      <c r="K66" s="147"/>
      <c r="L66" s="149"/>
      <c r="M66" s="147"/>
      <c r="N66" s="144">
        <v>25</v>
      </c>
      <c r="O66" s="144">
        <v>31</v>
      </c>
      <c r="P66" s="146"/>
      <c r="Q66" s="146"/>
      <c r="R66" s="146"/>
      <c r="S66" s="146"/>
      <c r="T66" s="146"/>
      <c r="U66" s="146"/>
    </row>
    <row r="67" spans="1:21" s="75" customFormat="1" ht="21">
      <c r="A67" s="146" t="s">
        <v>75</v>
      </c>
      <c r="B67" s="146"/>
      <c r="C67" s="144">
        <v>124</v>
      </c>
      <c r="D67" s="144">
        <v>85</v>
      </c>
      <c r="E67" s="137">
        <v>209</v>
      </c>
      <c r="F67" s="201"/>
      <c r="G67" s="201"/>
      <c r="H67" s="201"/>
      <c r="I67" s="201"/>
      <c r="J67" s="201"/>
      <c r="K67" s="201"/>
      <c r="L67" s="202"/>
      <c r="M67" s="149"/>
      <c r="N67" s="144">
        <v>124</v>
      </c>
      <c r="O67" s="144">
        <v>85</v>
      </c>
      <c r="P67" s="146"/>
      <c r="Q67" s="146"/>
      <c r="R67" s="203"/>
      <c r="S67" s="146"/>
      <c r="T67" s="146"/>
      <c r="U67" s="146"/>
    </row>
    <row r="68" spans="1:21" s="75" customFormat="1" ht="21">
      <c r="A68" s="146" t="s">
        <v>76</v>
      </c>
      <c r="B68" s="146"/>
      <c r="C68" s="144">
        <v>132</v>
      </c>
      <c r="D68" s="144">
        <v>100</v>
      </c>
      <c r="E68" s="204">
        <v>232</v>
      </c>
      <c r="F68" s="149"/>
      <c r="G68" s="149"/>
      <c r="H68" s="147"/>
      <c r="I68" s="147"/>
      <c r="J68" s="147"/>
      <c r="K68" s="147"/>
      <c r="L68" s="149"/>
      <c r="M68" s="205"/>
      <c r="N68" s="144">
        <v>132</v>
      </c>
      <c r="O68" s="144">
        <v>100</v>
      </c>
      <c r="P68" s="146"/>
      <c r="Q68" s="146"/>
      <c r="R68" s="146"/>
      <c r="S68" s="146"/>
      <c r="T68" s="146"/>
      <c r="U68" s="146"/>
    </row>
    <row r="69" spans="1:21" s="75" customFormat="1" ht="21">
      <c r="A69" s="155" t="s">
        <v>77</v>
      </c>
      <c r="B69" s="145">
        <v>100</v>
      </c>
      <c r="C69" s="144">
        <v>26</v>
      </c>
      <c r="D69" s="144">
        <v>16</v>
      </c>
      <c r="E69" s="204">
        <v>42</v>
      </c>
      <c r="F69" s="206"/>
      <c r="G69" s="206"/>
      <c r="H69" s="193"/>
      <c r="I69" s="147"/>
      <c r="J69" s="193"/>
      <c r="K69" s="147"/>
      <c r="L69" s="206"/>
      <c r="M69" s="206"/>
      <c r="N69" s="144">
        <v>26</v>
      </c>
      <c r="O69" s="144">
        <v>16</v>
      </c>
      <c r="P69" s="146"/>
      <c r="Q69" s="146"/>
      <c r="R69" s="146"/>
      <c r="S69" s="146"/>
      <c r="T69" s="146"/>
      <c r="U69" s="146"/>
    </row>
    <row r="70" spans="1:21" s="75" customFormat="1" ht="21">
      <c r="A70" s="146" t="s">
        <v>74</v>
      </c>
      <c r="B70" s="146"/>
      <c r="C70" s="137"/>
      <c r="D70" s="144">
        <v>1</v>
      </c>
      <c r="E70" s="204">
        <v>1</v>
      </c>
      <c r="F70" s="206"/>
      <c r="G70" s="206"/>
      <c r="H70" s="206"/>
      <c r="I70" s="206"/>
      <c r="J70" s="206"/>
      <c r="K70" s="193"/>
      <c r="L70" s="206"/>
      <c r="M70" s="206"/>
      <c r="N70" s="137"/>
      <c r="O70" s="144">
        <v>1</v>
      </c>
      <c r="P70" s="146"/>
      <c r="Q70" s="146"/>
      <c r="R70" s="146"/>
      <c r="S70" s="146"/>
      <c r="T70" s="146"/>
      <c r="U70" s="146"/>
    </row>
    <row r="71" spans="1:21" s="75" customFormat="1" ht="21">
      <c r="A71" s="146" t="s">
        <v>75</v>
      </c>
      <c r="B71" s="146"/>
      <c r="C71" s="207">
        <v>10</v>
      </c>
      <c r="D71" s="144">
        <v>5</v>
      </c>
      <c r="E71" s="204">
        <v>15</v>
      </c>
      <c r="F71" s="206"/>
      <c r="G71" s="206"/>
      <c r="H71" s="193"/>
      <c r="I71" s="147"/>
      <c r="J71" s="193"/>
      <c r="K71" s="147"/>
      <c r="L71" s="206"/>
      <c r="M71" s="206"/>
      <c r="N71" s="207">
        <v>10</v>
      </c>
      <c r="O71" s="144">
        <v>5</v>
      </c>
      <c r="P71" s="146"/>
      <c r="Q71" s="146"/>
      <c r="R71" s="146"/>
      <c r="S71" s="146"/>
      <c r="T71" s="146"/>
      <c r="U71" s="146"/>
    </row>
    <row r="72" spans="1:21" ht="21">
      <c r="A72" s="146" t="s">
        <v>76</v>
      </c>
      <c r="C72" s="144">
        <v>16</v>
      </c>
      <c r="D72" s="144">
        <v>10</v>
      </c>
      <c r="E72" s="137">
        <v>26</v>
      </c>
      <c r="F72" s="206"/>
      <c r="G72" s="206"/>
      <c r="H72" s="193"/>
      <c r="I72" s="147"/>
      <c r="J72" s="193"/>
      <c r="K72" s="147"/>
      <c r="L72" s="206"/>
      <c r="M72" s="206"/>
      <c r="N72" s="144">
        <v>16</v>
      </c>
      <c r="O72" s="144">
        <v>10</v>
      </c>
      <c r="P72" s="90"/>
      <c r="Q72" s="90"/>
      <c r="R72" s="90"/>
      <c r="S72" s="90"/>
      <c r="T72" s="90"/>
      <c r="U72" s="90"/>
    </row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A5" sqref="A5:A7"/>
    </sheetView>
  </sheetViews>
  <sheetFormatPr defaultColWidth="6.8515625" defaultRowHeight="15"/>
  <cols>
    <col min="1" max="1" width="40.140625" style="57" customWidth="1"/>
    <col min="2" max="2" width="10.421875" style="57" customWidth="1"/>
    <col min="3" max="4" width="4.140625" style="57" customWidth="1"/>
    <col min="5" max="5" width="12.140625" style="57" customWidth="1"/>
    <col min="6" max="15" width="4.140625" style="57" customWidth="1"/>
    <col min="16" max="21" width="10.421875" style="57" customWidth="1"/>
    <col min="22" max="16384" width="6.8515625" style="57" customWidth="1"/>
  </cols>
  <sheetData>
    <row r="1" ht="21">
      <c r="N1" s="106"/>
    </row>
    <row r="2" spans="1:21" ht="23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ht="23.25">
      <c r="A3" s="325" t="s">
        <v>402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0" ht="23.25">
      <c r="A4" s="340" t="s">
        <v>403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</row>
    <row r="5" spans="1:23" s="59" customFormat="1" ht="132.75" customHeight="1">
      <c r="A5" s="328" t="s">
        <v>3</v>
      </c>
      <c r="B5" s="330" t="s">
        <v>4</v>
      </c>
      <c r="C5" s="332" t="s">
        <v>5</v>
      </c>
      <c r="D5" s="333"/>
      <c r="E5" s="330" t="s">
        <v>6</v>
      </c>
      <c r="F5" s="332" t="s">
        <v>7</v>
      </c>
      <c r="G5" s="337"/>
      <c r="H5" s="337"/>
      <c r="I5" s="337"/>
      <c r="J5" s="337"/>
      <c r="K5" s="337"/>
      <c r="L5" s="337"/>
      <c r="M5" s="333"/>
      <c r="N5" s="332" t="s">
        <v>8</v>
      </c>
      <c r="O5" s="333"/>
      <c r="P5" s="330" t="s">
        <v>9</v>
      </c>
      <c r="Q5" s="330" t="s">
        <v>10</v>
      </c>
      <c r="R5" s="330" t="s">
        <v>11</v>
      </c>
      <c r="S5" s="330" t="s">
        <v>12</v>
      </c>
      <c r="T5" s="330" t="s">
        <v>13</v>
      </c>
      <c r="U5" s="330" t="s">
        <v>14</v>
      </c>
      <c r="V5" s="58"/>
      <c r="W5" s="58"/>
    </row>
    <row r="6" spans="1:23" s="59" customFormat="1" ht="28.5" customHeight="1">
      <c r="A6" s="329"/>
      <c r="B6" s="331"/>
      <c r="C6" s="334"/>
      <c r="D6" s="335"/>
      <c r="E6" s="336"/>
      <c r="F6" s="339" t="s">
        <v>15</v>
      </c>
      <c r="G6" s="339"/>
      <c r="H6" s="339" t="s">
        <v>16</v>
      </c>
      <c r="I6" s="339"/>
      <c r="J6" s="339" t="s">
        <v>17</v>
      </c>
      <c r="K6" s="339"/>
      <c r="L6" s="339" t="s">
        <v>18</v>
      </c>
      <c r="M6" s="339"/>
      <c r="N6" s="334"/>
      <c r="O6" s="335"/>
      <c r="P6" s="331"/>
      <c r="Q6" s="331"/>
      <c r="R6" s="331"/>
      <c r="S6" s="331"/>
      <c r="T6" s="331"/>
      <c r="U6" s="331"/>
      <c r="V6" s="58"/>
      <c r="W6" s="58"/>
    </row>
    <row r="7" spans="1:21" s="59" customFormat="1" ht="24" customHeight="1">
      <c r="A7" s="329"/>
      <c r="B7" s="336"/>
      <c r="C7" s="63" t="s">
        <v>19</v>
      </c>
      <c r="D7" s="63" t="s">
        <v>20</v>
      </c>
      <c r="E7" s="61" t="s">
        <v>21</v>
      </c>
      <c r="F7" s="63" t="s">
        <v>19</v>
      </c>
      <c r="G7" s="63" t="s">
        <v>20</v>
      </c>
      <c r="H7" s="63" t="s">
        <v>19</v>
      </c>
      <c r="I7" s="63" t="s">
        <v>20</v>
      </c>
      <c r="J7" s="63" t="s">
        <v>19</v>
      </c>
      <c r="K7" s="63" t="s">
        <v>20</v>
      </c>
      <c r="L7" s="63" t="s">
        <v>19</v>
      </c>
      <c r="M7" s="63" t="s">
        <v>20</v>
      </c>
      <c r="N7" s="63" t="s">
        <v>19</v>
      </c>
      <c r="O7" s="63" t="s">
        <v>20</v>
      </c>
      <c r="P7" s="336"/>
      <c r="Q7" s="336"/>
      <c r="R7" s="336"/>
      <c r="S7" s="336"/>
      <c r="T7" s="336"/>
      <c r="U7" s="336"/>
    </row>
    <row r="8" spans="1:21" s="59" customFormat="1" ht="24" customHeight="1">
      <c r="A8" s="62" t="s">
        <v>22</v>
      </c>
      <c r="B8" s="341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3"/>
    </row>
    <row r="9" spans="1:21" s="69" customFormat="1" ht="26.25" customHeight="1">
      <c r="A9" s="65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108"/>
      <c r="S9" s="108"/>
      <c r="T9" s="108"/>
      <c r="U9" s="108"/>
    </row>
    <row r="10" spans="1:21" s="75" customFormat="1" ht="21">
      <c r="A10" s="70" t="s">
        <v>24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s="75" customFormat="1" ht="21">
      <c r="A11" s="24" t="s">
        <v>315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s="75" customFormat="1" ht="21">
      <c r="A12" s="79" t="s">
        <v>404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s="75" customFormat="1" ht="21">
      <c r="A13" s="79" t="s">
        <v>405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s="75" customFormat="1" ht="21">
      <c r="A14" s="70" t="s">
        <v>32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s="75" customFormat="1" ht="21">
      <c r="A15" s="79" t="s">
        <v>33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21">
      <c r="A16" s="101" t="s">
        <v>352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s="75" customFormat="1" ht="21">
      <c r="A17" s="70" t="s">
        <v>34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s="75" customFormat="1" ht="21">
      <c r="A18" s="79" t="s">
        <v>406</v>
      </c>
      <c r="B18" s="74">
        <v>20</v>
      </c>
      <c r="C18" s="74"/>
      <c r="D18" s="74"/>
      <c r="E18" s="74"/>
      <c r="F18" s="74"/>
      <c r="G18" s="74">
        <v>1</v>
      </c>
      <c r="H18" s="74">
        <v>9</v>
      </c>
      <c r="I18" s="74">
        <v>10</v>
      </c>
      <c r="J18" s="74"/>
      <c r="K18" s="74"/>
      <c r="L18" s="74"/>
      <c r="M18" s="74"/>
      <c r="N18" s="74">
        <v>9</v>
      </c>
      <c r="O18" s="74">
        <v>11</v>
      </c>
      <c r="P18" s="74"/>
      <c r="Q18" s="81">
        <v>4440</v>
      </c>
      <c r="R18" s="74"/>
      <c r="S18" s="81">
        <v>4440</v>
      </c>
      <c r="T18" s="74"/>
      <c r="U18" s="74"/>
    </row>
    <row r="19" spans="1:21" s="75" customFormat="1" ht="21">
      <c r="A19" s="79" t="s">
        <v>407</v>
      </c>
      <c r="B19" s="74">
        <v>20</v>
      </c>
      <c r="C19" s="74"/>
      <c r="D19" s="74"/>
      <c r="E19" s="74"/>
      <c r="F19" s="74"/>
      <c r="G19" s="74"/>
      <c r="H19" s="74">
        <v>19</v>
      </c>
      <c r="I19" s="74">
        <v>1</v>
      </c>
      <c r="J19" s="74"/>
      <c r="K19" s="74"/>
      <c r="L19" s="74"/>
      <c r="M19" s="74"/>
      <c r="N19" s="74">
        <v>19</v>
      </c>
      <c r="O19" s="74">
        <v>1</v>
      </c>
      <c r="P19" s="74"/>
      <c r="Q19" s="81">
        <v>4440</v>
      </c>
      <c r="R19" s="74"/>
      <c r="S19" s="81">
        <v>4440</v>
      </c>
      <c r="T19" s="74"/>
      <c r="U19" s="74"/>
    </row>
    <row r="20" spans="1:21" s="75" customFormat="1" ht="21">
      <c r="A20" s="70" t="s">
        <v>36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75" customFormat="1" ht="21">
      <c r="A21" s="113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75" customFormat="1" ht="21">
      <c r="A22" s="70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s="75" customFormat="1" ht="21">
      <c r="A23" s="70" t="s">
        <v>39</v>
      </c>
      <c r="B23" s="74"/>
      <c r="C23" s="74"/>
      <c r="D23" s="74"/>
      <c r="E23" s="74"/>
      <c r="F23" s="74"/>
      <c r="G23" s="74"/>
      <c r="H23" s="74">
        <v>25</v>
      </c>
      <c r="I23" s="74">
        <v>16</v>
      </c>
      <c r="J23" s="74">
        <v>12</v>
      </c>
      <c r="K23" s="74"/>
      <c r="L23" s="74"/>
      <c r="M23" s="74"/>
      <c r="N23" s="74">
        <v>41</v>
      </c>
      <c r="O23" s="74">
        <v>28</v>
      </c>
      <c r="P23" s="74"/>
      <c r="Q23" s="74"/>
      <c r="R23" s="74"/>
      <c r="S23" s="74"/>
      <c r="T23" s="74"/>
      <c r="U23" s="74"/>
    </row>
    <row r="24" spans="1:21" ht="42">
      <c r="A24" s="85" t="s">
        <v>40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90"/>
      <c r="P24" s="90"/>
      <c r="Q24" s="90"/>
      <c r="R24" s="90"/>
      <c r="S24" s="90"/>
      <c r="T24" s="90"/>
      <c r="U24" s="90"/>
    </row>
    <row r="25" spans="1:21" s="75" customFormat="1" ht="21">
      <c r="A25" s="70" t="s">
        <v>41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1:21" s="75" customFormat="1" ht="21">
      <c r="A26" s="70" t="s">
        <v>42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 s="75" customFormat="1" ht="21">
      <c r="A27" s="70" t="s">
        <v>43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s="75" customFormat="1" ht="21">
      <c r="A28" s="70" t="s">
        <v>44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ht="42">
      <c r="A29" s="85" t="s">
        <v>45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90"/>
      <c r="P29" s="90"/>
      <c r="Q29" s="90"/>
      <c r="R29" s="90"/>
      <c r="S29" s="90"/>
      <c r="T29" s="90"/>
      <c r="U29" s="90"/>
    </row>
    <row r="30" spans="1:21" s="75" customFormat="1" ht="42">
      <c r="A30" s="80" t="s">
        <v>46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s="75" customFormat="1" ht="21">
      <c r="A31" s="70" t="s">
        <v>47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s="75" customFormat="1" ht="21">
      <c r="A32" s="70" t="s">
        <v>48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s="75" customFormat="1" ht="21">
      <c r="A33" s="70" t="s">
        <v>49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s="75" customFormat="1" ht="21">
      <c r="A34" s="80" t="s">
        <v>50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21">
      <c r="A35" s="91" t="s">
        <v>51</v>
      </c>
      <c r="B35" s="114">
        <v>5000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90"/>
      <c r="P35" s="90"/>
      <c r="Q35" s="90"/>
      <c r="R35" s="90"/>
      <c r="S35" s="90"/>
      <c r="T35" s="90"/>
      <c r="U35" s="90"/>
    </row>
    <row r="36" spans="1:21" s="75" customFormat="1" ht="21">
      <c r="A36" s="92" t="s">
        <v>52</v>
      </c>
      <c r="B36" s="74"/>
      <c r="C36" s="74">
        <v>334</v>
      </c>
      <c r="D36" s="74">
        <v>403</v>
      </c>
      <c r="E36" s="74">
        <v>547</v>
      </c>
      <c r="F36" s="74">
        <v>11</v>
      </c>
      <c r="G36" s="74">
        <v>12</v>
      </c>
      <c r="H36" s="74">
        <v>39</v>
      </c>
      <c r="I36" s="74">
        <v>37</v>
      </c>
      <c r="J36" s="74">
        <v>29</v>
      </c>
      <c r="K36" s="74">
        <v>40</v>
      </c>
      <c r="L36" s="74">
        <v>11</v>
      </c>
      <c r="M36" s="74">
        <v>14</v>
      </c>
      <c r="N36" s="208">
        <v>90</v>
      </c>
      <c r="O36" s="208">
        <v>103</v>
      </c>
      <c r="P36" s="74"/>
      <c r="Q36" s="74"/>
      <c r="R36" s="74"/>
      <c r="S36" s="74"/>
      <c r="T36" s="74"/>
      <c r="U36" s="74"/>
    </row>
    <row r="37" spans="1:21" s="75" customFormat="1" ht="21">
      <c r="A37" s="92" t="s">
        <v>53</v>
      </c>
      <c r="B37" s="74"/>
      <c r="C37" s="74">
        <v>25</v>
      </c>
      <c r="D37" s="74">
        <v>18</v>
      </c>
      <c r="E37" s="74">
        <v>43</v>
      </c>
      <c r="F37" s="74"/>
      <c r="G37" s="74"/>
      <c r="H37" s="74"/>
      <c r="I37" s="74"/>
      <c r="J37" s="74">
        <v>5</v>
      </c>
      <c r="K37" s="74">
        <v>6</v>
      </c>
      <c r="L37" s="74">
        <v>1</v>
      </c>
      <c r="M37" s="74">
        <v>1</v>
      </c>
      <c r="N37" s="208">
        <v>5</v>
      </c>
      <c r="O37" s="208">
        <v>7</v>
      </c>
      <c r="P37" s="74"/>
      <c r="Q37" s="74"/>
      <c r="R37" s="74"/>
      <c r="S37" s="74"/>
      <c r="T37" s="74"/>
      <c r="U37" s="74"/>
    </row>
    <row r="38" spans="1:21" s="75" customFormat="1" ht="21">
      <c r="A38" s="92" t="s">
        <v>54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5" customFormat="1" ht="21">
      <c r="A39" s="74" t="s">
        <v>408</v>
      </c>
      <c r="B39" s="74"/>
      <c r="C39" s="74">
        <v>52</v>
      </c>
      <c r="D39" s="74">
        <v>70</v>
      </c>
      <c r="E39" s="74">
        <v>122</v>
      </c>
      <c r="F39" s="74">
        <v>8</v>
      </c>
      <c r="G39" s="74">
        <v>18</v>
      </c>
      <c r="H39" s="74">
        <v>12</v>
      </c>
      <c r="I39" s="74">
        <v>13</v>
      </c>
      <c r="J39" s="74"/>
      <c r="K39" s="74">
        <v>9</v>
      </c>
      <c r="L39" s="74">
        <v>10</v>
      </c>
      <c r="M39" s="74"/>
      <c r="N39" s="208">
        <v>30</v>
      </c>
      <c r="O39" s="208">
        <v>40</v>
      </c>
      <c r="P39" s="74"/>
      <c r="Q39" s="74"/>
      <c r="R39" s="74"/>
      <c r="S39" s="74"/>
      <c r="T39" s="74"/>
      <c r="U39" s="74"/>
    </row>
    <row r="40" spans="1:21" s="75" customFormat="1" ht="21">
      <c r="A40" s="74" t="s">
        <v>409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:21" s="75" customFormat="1" ht="21">
      <c r="A41" s="92" t="s">
        <v>59</v>
      </c>
      <c r="B41" s="74">
        <v>1500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ht="21">
      <c r="A42" s="90" t="s">
        <v>410</v>
      </c>
      <c r="B42" s="90"/>
      <c r="C42" s="90">
        <v>704</v>
      </c>
      <c r="D42" s="90">
        <v>761</v>
      </c>
      <c r="E42" s="90">
        <v>1465</v>
      </c>
      <c r="F42" s="90">
        <v>40</v>
      </c>
      <c r="G42" s="90">
        <v>22</v>
      </c>
      <c r="H42" s="90">
        <v>55</v>
      </c>
      <c r="I42" s="90">
        <v>80</v>
      </c>
      <c r="J42" s="90">
        <v>68</v>
      </c>
      <c r="K42" s="90">
        <v>59</v>
      </c>
      <c r="L42" s="90">
        <v>27</v>
      </c>
      <c r="M42" s="90">
        <v>44</v>
      </c>
      <c r="N42" s="209">
        <v>190</v>
      </c>
      <c r="O42" s="209">
        <v>205</v>
      </c>
      <c r="P42" s="90"/>
      <c r="Q42" s="90"/>
      <c r="R42" s="90"/>
      <c r="S42" s="90"/>
      <c r="T42" s="90"/>
      <c r="U42" s="90"/>
    </row>
    <row r="43" spans="1:21" ht="21">
      <c r="A43" s="90" t="s">
        <v>411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 ht="21">
      <c r="A44" s="96" t="s">
        <v>64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ht="21">
      <c r="A45" s="90" t="s">
        <v>412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21">
      <c r="A46" s="90" t="s">
        <v>66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 ht="21">
      <c r="A47" s="99" t="s">
        <v>67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90"/>
      <c r="P47" s="90"/>
      <c r="Q47" s="90"/>
      <c r="R47" s="90"/>
      <c r="S47" s="90"/>
      <c r="T47" s="90"/>
      <c r="U47" s="90"/>
    </row>
    <row r="48" spans="1:21" s="75" customFormat="1" ht="21">
      <c r="A48" s="92" t="s">
        <v>68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1:21" s="75" customFormat="1" ht="21">
      <c r="A49" s="92" t="s">
        <v>69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1:21" s="75" customFormat="1" ht="21">
      <c r="A50" s="92" t="s">
        <v>70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1:21" ht="21">
      <c r="A51" s="101" t="s">
        <v>413</v>
      </c>
      <c r="B51" s="90">
        <v>100</v>
      </c>
      <c r="C51" s="90"/>
      <c r="D51" s="90"/>
      <c r="E51" s="90"/>
      <c r="F51" s="90"/>
      <c r="G51" s="90"/>
      <c r="H51" s="90">
        <v>10</v>
      </c>
      <c r="I51" s="90">
        <v>37</v>
      </c>
      <c r="J51" s="90">
        <v>3</v>
      </c>
      <c r="K51" s="90">
        <v>10</v>
      </c>
      <c r="L51" s="90"/>
      <c r="M51" s="90"/>
      <c r="N51" s="90">
        <v>49</v>
      </c>
      <c r="O51" s="90">
        <v>11</v>
      </c>
      <c r="P51" s="90"/>
      <c r="Q51" s="103">
        <v>5400</v>
      </c>
      <c r="R51" s="90"/>
      <c r="S51" s="103">
        <v>5400</v>
      </c>
      <c r="T51" s="90"/>
      <c r="U51" s="90"/>
    </row>
    <row r="52" spans="1:21" ht="21">
      <c r="A52" s="101" t="s">
        <v>338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s="75" customFormat="1" ht="21">
      <c r="A53" s="92" t="s">
        <v>73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1:21" s="75" customFormat="1" ht="21">
      <c r="A54" s="74" t="s">
        <v>74</v>
      </c>
      <c r="B54" s="74"/>
      <c r="C54" s="74"/>
      <c r="D54" s="74"/>
      <c r="E54" s="74"/>
      <c r="F54" s="74"/>
      <c r="G54" s="74"/>
      <c r="H54" s="74">
        <v>1</v>
      </c>
      <c r="I54" s="74">
        <v>1</v>
      </c>
      <c r="J54" s="74">
        <v>1</v>
      </c>
      <c r="K54" s="74">
        <v>1</v>
      </c>
      <c r="L54" s="74"/>
      <c r="M54" s="74"/>
      <c r="N54" s="74">
        <v>2</v>
      </c>
      <c r="O54" s="74">
        <v>2</v>
      </c>
      <c r="P54" s="74"/>
      <c r="Q54" s="74"/>
      <c r="R54" s="74"/>
      <c r="S54" s="74"/>
      <c r="T54" s="74"/>
      <c r="U54" s="74"/>
    </row>
    <row r="55" spans="1:21" s="75" customFormat="1" ht="21">
      <c r="A55" s="74" t="s">
        <v>75</v>
      </c>
      <c r="B55" s="74"/>
      <c r="C55" s="74"/>
      <c r="D55" s="74"/>
      <c r="E55" s="74"/>
      <c r="F55" s="74"/>
      <c r="G55" s="74"/>
      <c r="H55" s="74">
        <v>59</v>
      </c>
      <c r="I55" s="74">
        <v>31</v>
      </c>
      <c r="J55" s="74">
        <v>21</v>
      </c>
      <c r="K55" s="74">
        <v>18</v>
      </c>
      <c r="L55" s="74"/>
      <c r="M55" s="74"/>
      <c r="N55" s="74">
        <v>80</v>
      </c>
      <c r="O55" s="74">
        <v>49</v>
      </c>
      <c r="P55" s="74"/>
      <c r="Q55" s="74"/>
      <c r="R55" s="74"/>
      <c r="S55" s="74"/>
      <c r="T55" s="74"/>
      <c r="U55" s="74"/>
    </row>
    <row r="56" spans="1:21" s="75" customFormat="1" ht="21">
      <c r="A56" s="74" t="s">
        <v>76</v>
      </c>
      <c r="B56" s="74"/>
      <c r="C56" s="74"/>
      <c r="D56" s="74"/>
      <c r="E56" s="74"/>
      <c r="F56" s="74"/>
      <c r="G56" s="74"/>
      <c r="H56" s="74">
        <v>93</v>
      </c>
      <c r="I56" s="74">
        <v>58</v>
      </c>
      <c r="J56" s="74">
        <v>13</v>
      </c>
      <c r="K56" s="74">
        <v>33</v>
      </c>
      <c r="L56" s="74"/>
      <c r="M56" s="74"/>
      <c r="N56" s="74">
        <v>106</v>
      </c>
      <c r="O56" s="74">
        <v>91</v>
      </c>
      <c r="P56" s="74"/>
      <c r="Q56" s="74"/>
      <c r="R56" s="74"/>
      <c r="S56" s="74"/>
      <c r="T56" s="74"/>
      <c r="U56" s="74"/>
    </row>
    <row r="57" spans="1:21" s="75" customFormat="1" ht="21">
      <c r="A57" s="92" t="s">
        <v>77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1:21" s="75" customFormat="1" ht="21">
      <c r="A58" s="74" t="s">
        <v>74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 s="75" customFormat="1" ht="21">
      <c r="A59" s="74" t="s">
        <v>75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 s="75" customFormat="1" ht="21">
      <c r="A60" s="74" t="s">
        <v>76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</sheetData>
  <sheetProtection/>
  <mergeCells count="20"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0.140625" style="57" customWidth="1"/>
    <col min="2" max="2" width="10.421875" style="59" customWidth="1"/>
    <col min="3" max="3" width="8.57421875" style="57" customWidth="1"/>
    <col min="4" max="4" width="9.00390625" style="57" customWidth="1"/>
    <col min="5" max="5" width="12.140625" style="57" customWidth="1"/>
    <col min="6" max="8" width="6.8515625" style="57" customWidth="1"/>
    <col min="9" max="9" width="7.7109375" style="57" customWidth="1"/>
    <col min="10" max="10" width="7.28125" style="57" customWidth="1"/>
    <col min="11" max="11" width="7.140625" style="57" customWidth="1"/>
    <col min="12" max="12" width="6.140625" style="57" customWidth="1"/>
    <col min="13" max="13" width="5.8515625" style="57" customWidth="1"/>
    <col min="14" max="14" width="8.421875" style="57" customWidth="1"/>
    <col min="15" max="15" width="8.140625" style="57" customWidth="1"/>
    <col min="16" max="16" width="8.7109375" style="57" customWidth="1"/>
    <col min="17" max="17" width="10.421875" style="57" customWidth="1"/>
    <col min="18" max="18" width="11.421875" style="248" customWidth="1"/>
    <col min="19" max="19" width="10.421875" style="57" customWidth="1"/>
    <col min="20" max="20" width="11.7109375" style="57" customWidth="1"/>
    <col min="21" max="21" width="11.140625" style="57" customWidth="1"/>
    <col min="22" max="22" width="10.421875" style="57" customWidth="1"/>
    <col min="23" max="26" width="6.8515625" style="57" customWidth="1"/>
    <col min="27" max="27" width="14.7109375" style="210" customWidth="1"/>
    <col min="28" max="28" width="13.57421875" style="210" customWidth="1"/>
    <col min="29" max="16384" width="6.8515625" style="57" customWidth="1"/>
  </cols>
  <sheetData>
    <row r="1" spans="1:22" ht="23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ht="23.25">
      <c r="A2" s="325" t="s">
        <v>414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</row>
    <row r="3" spans="1:21" ht="23.25">
      <c r="A3" s="340" t="s">
        <v>415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</row>
    <row r="4" spans="1:28" s="59" customFormat="1" ht="132.75" customHeight="1">
      <c r="A4" s="328" t="s">
        <v>3</v>
      </c>
      <c r="B4" s="330" t="s">
        <v>4</v>
      </c>
      <c r="C4" s="332" t="s">
        <v>5</v>
      </c>
      <c r="D4" s="333"/>
      <c r="E4" s="330" t="s">
        <v>6</v>
      </c>
      <c r="F4" s="332" t="s">
        <v>416</v>
      </c>
      <c r="G4" s="337"/>
      <c r="H4" s="337"/>
      <c r="I4" s="337"/>
      <c r="J4" s="337"/>
      <c r="K4" s="337"/>
      <c r="L4" s="337"/>
      <c r="M4" s="333"/>
      <c r="N4" s="332" t="s">
        <v>8</v>
      </c>
      <c r="O4" s="333"/>
      <c r="P4" s="330" t="s">
        <v>417</v>
      </c>
      <c r="Q4" s="330" t="s">
        <v>9</v>
      </c>
      <c r="R4" s="362" t="s">
        <v>10</v>
      </c>
      <c r="S4" s="330" t="s">
        <v>11</v>
      </c>
      <c r="T4" s="330" t="s">
        <v>12</v>
      </c>
      <c r="U4" s="330" t="s">
        <v>13</v>
      </c>
      <c r="V4" s="330" t="s">
        <v>14</v>
      </c>
      <c r="W4" s="58"/>
      <c r="X4" s="58"/>
      <c r="AA4" s="211"/>
      <c r="AB4" s="211"/>
    </row>
    <row r="5" spans="1:28" s="59" customFormat="1" ht="28.5" customHeight="1">
      <c r="A5" s="329"/>
      <c r="B5" s="331"/>
      <c r="C5" s="334"/>
      <c r="D5" s="335"/>
      <c r="E5" s="336"/>
      <c r="F5" s="339" t="s">
        <v>15</v>
      </c>
      <c r="G5" s="339"/>
      <c r="H5" s="339" t="s">
        <v>16</v>
      </c>
      <c r="I5" s="339"/>
      <c r="J5" s="339" t="s">
        <v>17</v>
      </c>
      <c r="K5" s="339"/>
      <c r="L5" s="339" t="s">
        <v>18</v>
      </c>
      <c r="M5" s="339"/>
      <c r="N5" s="334"/>
      <c r="O5" s="335"/>
      <c r="P5" s="336"/>
      <c r="Q5" s="331"/>
      <c r="R5" s="363"/>
      <c r="S5" s="331"/>
      <c r="T5" s="331"/>
      <c r="U5" s="331"/>
      <c r="V5" s="331"/>
      <c r="W5" s="58"/>
      <c r="X5" s="58"/>
      <c r="AA5" s="211"/>
      <c r="AB5" s="211"/>
    </row>
    <row r="6" spans="1:28" s="59" customFormat="1" ht="24" customHeight="1">
      <c r="A6" s="329"/>
      <c r="B6" s="336"/>
      <c r="C6" s="63" t="s">
        <v>19</v>
      </c>
      <c r="D6" s="63" t="s">
        <v>20</v>
      </c>
      <c r="E6" s="61" t="s">
        <v>21</v>
      </c>
      <c r="F6" s="63" t="s">
        <v>19</v>
      </c>
      <c r="G6" s="63" t="s">
        <v>20</v>
      </c>
      <c r="H6" s="63" t="s">
        <v>19</v>
      </c>
      <c r="I6" s="63" t="s">
        <v>20</v>
      </c>
      <c r="J6" s="63" t="s">
        <v>19</v>
      </c>
      <c r="K6" s="63" t="s">
        <v>20</v>
      </c>
      <c r="L6" s="63" t="s">
        <v>19</v>
      </c>
      <c r="M6" s="63" t="s">
        <v>20</v>
      </c>
      <c r="N6" s="63" t="s">
        <v>19</v>
      </c>
      <c r="O6" s="63" t="s">
        <v>20</v>
      </c>
      <c r="P6" s="61" t="s">
        <v>21</v>
      </c>
      <c r="Q6" s="336"/>
      <c r="R6" s="364"/>
      <c r="S6" s="336"/>
      <c r="T6" s="336"/>
      <c r="U6" s="336"/>
      <c r="V6" s="336"/>
      <c r="AA6" s="211"/>
      <c r="AB6" s="211"/>
    </row>
    <row r="7" spans="1:28" s="59" customFormat="1" ht="49.5" customHeight="1">
      <c r="A7" s="212" t="s">
        <v>418</v>
      </c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1"/>
      <c r="AA7" s="211"/>
      <c r="AB7" s="211"/>
    </row>
    <row r="8" spans="1:28" s="69" customFormat="1" ht="26.25" customHeight="1">
      <c r="A8" s="65" t="s">
        <v>419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213"/>
      <c r="S8" s="108"/>
      <c r="T8" s="108"/>
      <c r="U8" s="108"/>
      <c r="V8" s="108"/>
      <c r="AA8" s="214"/>
      <c r="AB8" s="214"/>
    </row>
    <row r="9" spans="1:28" s="75" customFormat="1" ht="21">
      <c r="A9" s="70" t="s">
        <v>24</v>
      </c>
      <c r="B9" s="92">
        <v>300</v>
      </c>
      <c r="C9" s="74"/>
      <c r="D9" s="74"/>
      <c r="E9" s="74"/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74"/>
      <c r="O9" s="74"/>
      <c r="P9" s="74"/>
      <c r="Q9" s="74"/>
      <c r="R9" s="51">
        <v>14850</v>
      </c>
      <c r="S9" s="74"/>
      <c r="T9" s="74"/>
      <c r="U9" s="74"/>
      <c r="V9" s="74"/>
      <c r="AA9" s="215"/>
      <c r="AB9" s="215"/>
    </row>
    <row r="10" spans="1:28" s="75" customFormat="1" ht="21">
      <c r="A10" s="24" t="s">
        <v>80</v>
      </c>
      <c r="B10" s="9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51"/>
      <c r="S10" s="74"/>
      <c r="T10" s="74"/>
      <c r="U10" s="74"/>
      <c r="V10" s="74"/>
      <c r="AA10" s="215"/>
      <c r="AB10" s="215"/>
    </row>
    <row r="11" spans="1:28" s="75" customFormat="1" ht="42">
      <c r="A11" s="79" t="s">
        <v>420</v>
      </c>
      <c r="B11" s="92">
        <v>375</v>
      </c>
      <c r="C11" s="74"/>
      <c r="D11" s="74"/>
      <c r="E11" s="74"/>
      <c r="F11" s="109">
        <v>0</v>
      </c>
      <c r="G11" s="109">
        <v>0</v>
      </c>
      <c r="H11" s="109">
        <v>0</v>
      </c>
      <c r="I11" s="109">
        <v>7</v>
      </c>
      <c r="J11" s="109">
        <v>0</v>
      </c>
      <c r="K11" s="109">
        <v>23</v>
      </c>
      <c r="L11" s="109">
        <v>0</v>
      </c>
      <c r="M11" s="109">
        <v>0</v>
      </c>
      <c r="N11" s="109">
        <f aca="true" t="shared" si="0" ref="N11:O16">C11+F11+H11+J11+L11</f>
        <v>0</v>
      </c>
      <c r="O11" s="109">
        <f t="shared" si="0"/>
        <v>30</v>
      </c>
      <c r="P11" s="109">
        <f aca="true" t="shared" si="1" ref="P11:P74">N11+O11</f>
        <v>30</v>
      </c>
      <c r="Q11" s="74"/>
      <c r="R11" s="51">
        <v>300000</v>
      </c>
      <c r="S11" s="74">
        <v>0</v>
      </c>
      <c r="T11" s="74">
        <v>20000</v>
      </c>
      <c r="U11" s="74">
        <f>S11+T11</f>
        <v>20000</v>
      </c>
      <c r="V11" s="216">
        <f>U11*100/R11</f>
        <v>6.666666666666667</v>
      </c>
      <c r="AA11" s="215"/>
      <c r="AB11" s="215"/>
    </row>
    <row r="12" spans="1:28" s="75" customFormat="1" ht="42">
      <c r="A12" s="79" t="s">
        <v>421</v>
      </c>
      <c r="B12" s="92">
        <v>542</v>
      </c>
      <c r="C12" s="74">
        <f>9+8+7+6</f>
        <v>30</v>
      </c>
      <c r="D12" s="74">
        <f>11+7+3+4</f>
        <v>25</v>
      </c>
      <c r="E12" s="74">
        <f>C12+D12</f>
        <v>55</v>
      </c>
      <c r="F12" s="109">
        <v>0</v>
      </c>
      <c r="G12" s="109">
        <v>0</v>
      </c>
      <c r="H12" s="109">
        <v>17</v>
      </c>
      <c r="I12" s="109">
        <v>14</v>
      </c>
      <c r="J12" s="109">
        <v>19</v>
      </c>
      <c r="K12" s="109">
        <v>16</v>
      </c>
      <c r="L12" s="109">
        <v>3</v>
      </c>
      <c r="M12" s="109">
        <v>6</v>
      </c>
      <c r="N12" s="109">
        <f t="shared" si="0"/>
        <v>69</v>
      </c>
      <c r="O12" s="109">
        <f t="shared" si="0"/>
        <v>61</v>
      </c>
      <c r="P12" s="74">
        <f t="shared" si="1"/>
        <v>130</v>
      </c>
      <c r="Q12" s="111">
        <f>P12*100/B12</f>
        <v>23.985239852398525</v>
      </c>
      <c r="R12" s="51">
        <v>487800</v>
      </c>
      <c r="S12" s="74">
        <v>29000</v>
      </c>
      <c r="T12" s="74">
        <v>52400</v>
      </c>
      <c r="U12" s="74">
        <f>S12+T12</f>
        <v>81400</v>
      </c>
      <c r="V12" s="216">
        <f>U12*100/R12</f>
        <v>16.687166871668715</v>
      </c>
      <c r="AA12" s="215"/>
      <c r="AB12" s="215"/>
    </row>
    <row r="13" spans="1:28" s="75" customFormat="1" ht="42">
      <c r="A13" s="79" t="s">
        <v>422</v>
      </c>
      <c r="B13" s="92">
        <v>135</v>
      </c>
      <c r="C13" s="74">
        <v>0</v>
      </c>
      <c r="D13" s="74">
        <v>0</v>
      </c>
      <c r="E13" s="74">
        <f>C13+D13</f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f t="shared" si="0"/>
        <v>0</v>
      </c>
      <c r="O13" s="109">
        <f t="shared" si="0"/>
        <v>0</v>
      </c>
      <c r="P13" s="74">
        <f t="shared" si="1"/>
        <v>0</v>
      </c>
      <c r="Q13" s="111">
        <f>P13*100/B13</f>
        <v>0</v>
      </c>
      <c r="R13" s="51">
        <v>156500</v>
      </c>
      <c r="S13" s="74">
        <v>0</v>
      </c>
      <c r="T13" s="74">
        <v>0</v>
      </c>
      <c r="U13" s="74">
        <v>0</v>
      </c>
      <c r="V13" s="216">
        <f>U13*100/R13</f>
        <v>0</v>
      </c>
      <c r="AA13" s="215"/>
      <c r="AB13" s="215"/>
    </row>
    <row r="14" spans="1:28" s="75" customFormat="1" ht="21">
      <c r="A14" s="70" t="s">
        <v>32</v>
      </c>
      <c r="B14" s="92" t="s">
        <v>319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109">
        <f t="shared" si="0"/>
        <v>0</v>
      </c>
      <c r="O14" s="109">
        <f t="shared" si="0"/>
        <v>0</v>
      </c>
      <c r="P14" s="74">
        <f t="shared" si="1"/>
        <v>0</v>
      </c>
      <c r="Q14" s="111" t="s">
        <v>320</v>
      </c>
      <c r="R14" s="51">
        <v>60375</v>
      </c>
      <c r="S14" s="74"/>
      <c r="T14" s="74"/>
      <c r="U14" s="74"/>
      <c r="V14" s="74"/>
      <c r="AA14" s="215"/>
      <c r="AB14" s="215"/>
    </row>
    <row r="15" spans="1:28" s="75" customFormat="1" ht="21">
      <c r="A15" s="79" t="s">
        <v>423</v>
      </c>
      <c r="B15" s="92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09">
        <f t="shared" si="0"/>
        <v>0</v>
      </c>
      <c r="O15" s="109">
        <f t="shared" si="0"/>
        <v>0</v>
      </c>
      <c r="P15" s="74">
        <f t="shared" si="1"/>
        <v>0</v>
      </c>
      <c r="Q15" s="111" t="s">
        <v>320</v>
      </c>
      <c r="R15" s="51"/>
      <c r="S15" s="74"/>
      <c r="T15" s="74"/>
      <c r="U15" s="74"/>
      <c r="V15" s="74"/>
      <c r="AA15" s="215"/>
      <c r="AB15" s="215"/>
    </row>
    <row r="16" spans="1:22" ht="42">
      <c r="A16" s="101" t="s">
        <v>424</v>
      </c>
      <c r="B16" s="96">
        <v>528</v>
      </c>
      <c r="C16" s="90">
        <v>93</v>
      </c>
      <c r="D16" s="90">
        <v>107</v>
      </c>
      <c r="E16" s="90"/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f t="shared" si="0"/>
        <v>93</v>
      </c>
      <c r="O16" s="109">
        <f t="shared" si="0"/>
        <v>107</v>
      </c>
      <c r="P16" s="74">
        <f t="shared" si="1"/>
        <v>200</v>
      </c>
      <c r="Q16" s="111" t="s">
        <v>320</v>
      </c>
      <c r="R16" s="123"/>
      <c r="S16" s="90"/>
      <c r="T16" s="90"/>
      <c r="U16" s="90"/>
      <c r="V16" s="90"/>
    </row>
    <row r="17" spans="1:28" s="75" customFormat="1" ht="21">
      <c r="A17" s="70" t="s">
        <v>34</v>
      </c>
      <c r="B17" s="92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>
        <f aca="true" t="shared" si="2" ref="N17:O20">F17+H17+J17+L17</f>
        <v>0</v>
      </c>
      <c r="O17" s="74">
        <f t="shared" si="2"/>
        <v>0</v>
      </c>
      <c r="P17" s="74">
        <f t="shared" si="1"/>
        <v>0</v>
      </c>
      <c r="Q17" s="111" t="s">
        <v>320</v>
      </c>
      <c r="R17" s="51">
        <v>219000</v>
      </c>
      <c r="S17" s="74"/>
      <c r="T17" s="74"/>
      <c r="U17" s="74"/>
      <c r="V17" s="74"/>
      <c r="AA17" s="215"/>
      <c r="AB17" s="215"/>
    </row>
    <row r="18" spans="1:28" s="75" customFormat="1" ht="22.5" customHeight="1">
      <c r="A18" s="217" t="s">
        <v>425</v>
      </c>
      <c r="B18" s="92">
        <v>960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>
        <f t="shared" si="2"/>
        <v>0</v>
      </c>
      <c r="O18" s="74">
        <f t="shared" si="2"/>
        <v>0</v>
      </c>
      <c r="P18" s="74">
        <f t="shared" si="1"/>
        <v>0</v>
      </c>
      <c r="Q18" s="111" t="s">
        <v>320</v>
      </c>
      <c r="R18" s="51" t="s">
        <v>320</v>
      </c>
      <c r="S18" s="74"/>
      <c r="T18" s="74"/>
      <c r="U18" s="74"/>
      <c r="V18" s="74"/>
      <c r="AA18" s="215"/>
      <c r="AB18" s="215"/>
    </row>
    <row r="19" spans="1:28" s="75" customFormat="1" ht="21">
      <c r="A19" s="70" t="s">
        <v>36</v>
      </c>
      <c r="B19" s="9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>
        <f t="shared" si="2"/>
        <v>0</v>
      </c>
      <c r="O19" s="74">
        <f t="shared" si="2"/>
        <v>0</v>
      </c>
      <c r="P19" s="74">
        <f t="shared" si="1"/>
        <v>0</v>
      </c>
      <c r="Q19" s="111" t="s">
        <v>320</v>
      </c>
      <c r="R19" s="51"/>
      <c r="S19" s="74"/>
      <c r="T19" s="74"/>
      <c r="U19" s="74"/>
      <c r="V19" s="74"/>
      <c r="AA19" s="215"/>
      <c r="AB19" s="215"/>
    </row>
    <row r="20" spans="1:28" s="219" customFormat="1" ht="42">
      <c r="A20" s="79" t="s">
        <v>426</v>
      </c>
      <c r="B20" s="112">
        <v>1600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4">
        <f t="shared" si="2"/>
        <v>0</v>
      </c>
      <c r="O20" s="74">
        <f t="shared" si="2"/>
        <v>0</v>
      </c>
      <c r="P20" s="74">
        <f t="shared" si="1"/>
        <v>0</v>
      </c>
      <c r="Q20" s="111" t="s">
        <v>320</v>
      </c>
      <c r="R20" s="112">
        <v>99200</v>
      </c>
      <c r="S20" s="79">
        <v>0</v>
      </c>
      <c r="T20" s="79">
        <v>4400</v>
      </c>
      <c r="U20" s="79">
        <f>S20+T20</f>
        <v>4400</v>
      </c>
      <c r="V20" s="218">
        <f>U20*100/R20</f>
        <v>4.435483870967742</v>
      </c>
      <c r="AA20" s="220"/>
      <c r="AB20" s="220"/>
    </row>
    <row r="21" spans="1:28" s="219" customFormat="1" ht="42">
      <c r="A21" s="79" t="s">
        <v>427</v>
      </c>
      <c r="B21" s="80">
        <v>27</v>
      </c>
      <c r="C21" s="79"/>
      <c r="D21" s="79"/>
      <c r="E21" s="79"/>
      <c r="F21" s="109"/>
      <c r="G21" s="109"/>
      <c r="H21" s="109"/>
      <c r="I21" s="109"/>
      <c r="J21" s="109"/>
      <c r="K21" s="109"/>
      <c r="L21" s="109"/>
      <c r="M21" s="109"/>
      <c r="N21" s="74"/>
      <c r="O21" s="74"/>
      <c r="P21" s="74"/>
      <c r="Q21" s="111"/>
      <c r="R21" s="112">
        <v>3200</v>
      </c>
      <c r="S21" s="79"/>
      <c r="T21" s="79"/>
      <c r="U21" s="79"/>
      <c r="V21" s="79"/>
      <c r="AA21" s="220"/>
      <c r="AB21" s="220"/>
    </row>
    <row r="22" spans="1:28" s="219" customFormat="1" ht="21">
      <c r="A22" s="79"/>
      <c r="B22" s="80"/>
      <c r="C22" s="79"/>
      <c r="D22" s="79"/>
      <c r="E22" s="79"/>
      <c r="F22" s="109"/>
      <c r="G22" s="109"/>
      <c r="H22" s="109"/>
      <c r="I22" s="109"/>
      <c r="J22" s="109"/>
      <c r="K22" s="109"/>
      <c r="L22" s="109"/>
      <c r="M22" s="109"/>
      <c r="N22" s="74"/>
      <c r="O22" s="74"/>
      <c r="P22" s="74"/>
      <c r="Q22" s="111"/>
      <c r="R22" s="112"/>
      <c r="S22" s="79"/>
      <c r="T22" s="79"/>
      <c r="U22" s="79"/>
      <c r="V22" s="79"/>
      <c r="AA22" s="220"/>
      <c r="AB22" s="220"/>
    </row>
    <row r="23" spans="1:28" s="219" customFormat="1" ht="21">
      <c r="A23" s="79"/>
      <c r="B23" s="80"/>
      <c r="C23" s="79"/>
      <c r="D23" s="79"/>
      <c r="E23" s="79"/>
      <c r="F23" s="109"/>
      <c r="G23" s="109"/>
      <c r="H23" s="109"/>
      <c r="I23" s="109"/>
      <c r="J23" s="109"/>
      <c r="K23" s="109"/>
      <c r="L23" s="109"/>
      <c r="M23" s="109"/>
      <c r="N23" s="74"/>
      <c r="O23" s="74"/>
      <c r="P23" s="74"/>
      <c r="Q23" s="111"/>
      <c r="R23" s="112"/>
      <c r="S23" s="79"/>
      <c r="T23" s="79"/>
      <c r="U23" s="79"/>
      <c r="V23" s="79"/>
      <c r="AA23" s="220"/>
      <c r="AB23" s="220"/>
    </row>
    <row r="24" spans="1:28" s="59" customFormat="1" ht="132.75" customHeight="1">
      <c r="A24" s="328" t="s">
        <v>3</v>
      </c>
      <c r="B24" s="330" t="s">
        <v>4</v>
      </c>
      <c r="C24" s="332" t="s">
        <v>5</v>
      </c>
      <c r="D24" s="333"/>
      <c r="E24" s="330" t="s">
        <v>6</v>
      </c>
      <c r="F24" s="332" t="s">
        <v>416</v>
      </c>
      <c r="G24" s="337"/>
      <c r="H24" s="337"/>
      <c r="I24" s="337"/>
      <c r="J24" s="337"/>
      <c r="K24" s="337"/>
      <c r="L24" s="337"/>
      <c r="M24" s="333"/>
      <c r="N24" s="332" t="s">
        <v>8</v>
      </c>
      <c r="O24" s="333"/>
      <c r="P24" s="330" t="s">
        <v>417</v>
      </c>
      <c r="Q24" s="330" t="s">
        <v>9</v>
      </c>
      <c r="R24" s="362" t="s">
        <v>10</v>
      </c>
      <c r="S24" s="330" t="s">
        <v>11</v>
      </c>
      <c r="T24" s="330" t="s">
        <v>12</v>
      </c>
      <c r="U24" s="330" t="s">
        <v>13</v>
      </c>
      <c r="V24" s="330" t="s">
        <v>14</v>
      </c>
      <c r="W24" s="58"/>
      <c r="X24" s="58"/>
      <c r="AA24" s="211"/>
      <c r="AB24" s="211"/>
    </row>
    <row r="25" spans="1:28" s="59" customFormat="1" ht="28.5" customHeight="1">
      <c r="A25" s="329"/>
      <c r="B25" s="331"/>
      <c r="C25" s="334"/>
      <c r="D25" s="335"/>
      <c r="E25" s="336"/>
      <c r="F25" s="339" t="s">
        <v>15</v>
      </c>
      <c r="G25" s="339"/>
      <c r="H25" s="339" t="s">
        <v>16</v>
      </c>
      <c r="I25" s="339"/>
      <c r="J25" s="339" t="s">
        <v>17</v>
      </c>
      <c r="K25" s="339"/>
      <c r="L25" s="339" t="s">
        <v>18</v>
      </c>
      <c r="M25" s="339"/>
      <c r="N25" s="334"/>
      <c r="O25" s="335"/>
      <c r="P25" s="336"/>
      <c r="Q25" s="331"/>
      <c r="R25" s="363"/>
      <c r="S25" s="331"/>
      <c r="T25" s="331"/>
      <c r="U25" s="331"/>
      <c r="V25" s="331"/>
      <c r="W25" s="58"/>
      <c r="X25" s="58"/>
      <c r="AA25" s="211"/>
      <c r="AB25" s="211"/>
    </row>
    <row r="26" spans="1:28" s="59" customFormat="1" ht="24" customHeight="1">
      <c r="A26" s="329"/>
      <c r="B26" s="336"/>
      <c r="C26" s="63" t="s">
        <v>19</v>
      </c>
      <c r="D26" s="63" t="s">
        <v>20</v>
      </c>
      <c r="E26" s="61" t="s">
        <v>21</v>
      </c>
      <c r="F26" s="63" t="s">
        <v>19</v>
      </c>
      <c r="G26" s="63" t="s">
        <v>20</v>
      </c>
      <c r="H26" s="63" t="s">
        <v>19</v>
      </c>
      <c r="I26" s="63" t="s">
        <v>20</v>
      </c>
      <c r="J26" s="63" t="s">
        <v>19</v>
      </c>
      <c r="K26" s="63" t="s">
        <v>20</v>
      </c>
      <c r="L26" s="63" t="s">
        <v>19</v>
      </c>
      <c r="M26" s="63" t="s">
        <v>20</v>
      </c>
      <c r="N26" s="63" t="s">
        <v>19</v>
      </c>
      <c r="O26" s="63" t="s">
        <v>20</v>
      </c>
      <c r="P26" s="61" t="s">
        <v>21</v>
      </c>
      <c r="Q26" s="336"/>
      <c r="R26" s="364"/>
      <c r="S26" s="336"/>
      <c r="T26" s="336"/>
      <c r="U26" s="336"/>
      <c r="V26" s="336"/>
      <c r="AA26" s="211"/>
      <c r="AB26" s="211"/>
    </row>
    <row r="27" spans="1:28" s="75" customFormat="1" ht="21">
      <c r="A27" s="70" t="s">
        <v>38</v>
      </c>
      <c r="B27" s="9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>
        <f aca="true" t="shared" si="3" ref="N27:O40">F27+H27+J27+L27</f>
        <v>0</v>
      </c>
      <c r="O27" s="74">
        <f t="shared" si="3"/>
        <v>0</v>
      </c>
      <c r="P27" s="74">
        <f t="shared" si="1"/>
        <v>0</v>
      </c>
      <c r="Q27" s="111" t="s">
        <v>320</v>
      </c>
      <c r="R27" s="51"/>
      <c r="S27" s="74"/>
      <c r="T27" s="74"/>
      <c r="U27" s="74"/>
      <c r="V27" s="74"/>
      <c r="AA27" s="215"/>
      <c r="AB27" s="215"/>
    </row>
    <row r="28" spans="1:28" s="75" customFormat="1" ht="42">
      <c r="A28" s="79" t="s">
        <v>428</v>
      </c>
      <c r="B28" s="92">
        <v>50</v>
      </c>
      <c r="C28" s="74"/>
      <c r="D28" s="74"/>
      <c r="E28" s="74"/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74">
        <f t="shared" si="3"/>
        <v>0</v>
      </c>
      <c r="O28" s="74">
        <f t="shared" si="3"/>
        <v>0</v>
      </c>
      <c r="P28" s="74">
        <f t="shared" si="1"/>
        <v>0</v>
      </c>
      <c r="Q28" s="111" t="s">
        <v>320</v>
      </c>
      <c r="R28" s="51"/>
      <c r="S28" s="74"/>
      <c r="T28" s="74"/>
      <c r="U28" s="74"/>
      <c r="V28" s="74"/>
      <c r="AA28" s="215"/>
      <c r="AB28" s="215"/>
    </row>
    <row r="29" spans="1:28" s="75" customFormat="1" ht="21">
      <c r="A29" s="70" t="s">
        <v>39</v>
      </c>
      <c r="B29" s="9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>
        <f t="shared" si="3"/>
        <v>0</v>
      </c>
      <c r="O29" s="74">
        <f t="shared" si="3"/>
        <v>0</v>
      </c>
      <c r="P29" s="74">
        <f t="shared" si="1"/>
        <v>0</v>
      </c>
      <c r="Q29" s="111" t="s">
        <v>320</v>
      </c>
      <c r="R29" s="51"/>
      <c r="S29" s="74"/>
      <c r="T29" s="74"/>
      <c r="U29" s="74"/>
      <c r="V29" s="74"/>
      <c r="AA29" s="215"/>
      <c r="AB29" s="215"/>
    </row>
    <row r="30" spans="1:22" ht="42">
      <c r="A30" s="221" t="s">
        <v>40</v>
      </c>
      <c r="B30" s="22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>
        <f t="shared" si="3"/>
        <v>0</v>
      </c>
      <c r="O30" s="223">
        <f t="shared" si="3"/>
        <v>0</v>
      </c>
      <c r="P30" s="223">
        <f t="shared" si="1"/>
        <v>0</v>
      </c>
      <c r="Q30" s="111" t="s">
        <v>320</v>
      </c>
      <c r="R30" s="224"/>
      <c r="S30" s="223"/>
      <c r="T30" s="223"/>
      <c r="U30" s="223"/>
      <c r="V30" s="223"/>
    </row>
    <row r="31" spans="1:28" s="75" customFormat="1" ht="21">
      <c r="A31" s="70" t="s">
        <v>41</v>
      </c>
      <c r="B31" s="9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>
        <f t="shared" si="3"/>
        <v>0</v>
      </c>
      <c r="O31" s="74">
        <f t="shared" si="3"/>
        <v>0</v>
      </c>
      <c r="P31" s="74">
        <f t="shared" si="1"/>
        <v>0</v>
      </c>
      <c r="Q31" s="111" t="s">
        <v>320</v>
      </c>
      <c r="R31" s="51"/>
      <c r="S31" s="74"/>
      <c r="T31" s="74"/>
      <c r="U31" s="74"/>
      <c r="V31" s="74"/>
      <c r="AA31" s="215"/>
      <c r="AB31" s="215"/>
    </row>
    <row r="32" spans="1:28" s="75" customFormat="1" ht="21">
      <c r="A32" s="70" t="s">
        <v>42</v>
      </c>
      <c r="B32" s="9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>
        <f t="shared" si="3"/>
        <v>0</v>
      </c>
      <c r="O32" s="74">
        <f t="shared" si="3"/>
        <v>0</v>
      </c>
      <c r="P32" s="74">
        <f t="shared" si="1"/>
        <v>0</v>
      </c>
      <c r="Q32" s="111" t="s">
        <v>320</v>
      </c>
      <c r="R32" s="51"/>
      <c r="S32" s="74"/>
      <c r="T32" s="74"/>
      <c r="U32" s="74"/>
      <c r="V32" s="74"/>
      <c r="AA32" s="215"/>
      <c r="AB32" s="215"/>
    </row>
    <row r="33" spans="1:28" s="75" customFormat="1" ht="21">
      <c r="A33" s="70" t="s">
        <v>43</v>
      </c>
      <c r="B33" s="92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>
        <f t="shared" si="3"/>
        <v>0</v>
      </c>
      <c r="O33" s="74">
        <f t="shared" si="3"/>
        <v>0</v>
      </c>
      <c r="P33" s="74">
        <f t="shared" si="1"/>
        <v>0</v>
      </c>
      <c r="Q33" s="111" t="s">
        <v>320</v>
      </c>
      <c r="R33" s="51"/>
      <c r="S33" s="74"/>
      <c r="T33" s="74"/>
      <c r="U33" s="74"/>
      <c r="V33" s="74"/>
      <c r="AA33" s="215"/>
      <c r="AB33" s="215"/>
    </row>
    <row r="34" spans="1:28" s="75" customFormat="1" ht="21">
      <c r="A34" s="70" t="s">
        <v>44</v>
      </c>
      <c r="B34" s="92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>
        <f t="shared" si="3"/>
        <v>0</v>
      </c>
      <c r="O34" s="74">
        <f t="shared" si="3"/>
        <v>0</v>
      </c>
      <c r="P34" s="74">
        <f t="shared" si="1"/>
        <v>0</v>
      </c>
      <c r="Q34" s="111" t="s">
        <v>320</v>
      </c>
      <c r="R34" s="51"/>
      <c r="S34" s="74"/>
      <c r="T34" s="74"/>
      <c r="U34" s="74"/>
      <c r="V34" s="74"/>
      <c r="AA34" s="215"/>
      <c r="AB34" s="215"/>
    </row>
    <row r="35" spans="1:22" ht="42">
      <c r="A35" s="85" t="s">
        <v>45</v>
      </c>
      <c r="B35" s="9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225">
        <f t="shared" si="3"/>
        <v>0</v>
      </c>
      <c r="O35" s="225">
        <f t="shared" si="3"/>
        <v>0</v>
      </c>
      <c r="P35" s="225">
        <f t="shared" si="1"/>
        <v>0</v>
      </c>
      <c r="Q35" s="226" t="s">
        <v>320</v>
      </c>
      <c r="R35" s="227"/>
      <c r="S35" s="225"/>
      <c r="T35" s="225"/>
      <c r="U35" s="225"/>
      <c r="V35" s="225"/>
    </row>
    <row r="36" spans="1:28" s="75" customFormat="1" ht="42">
      <c r="A36" s="80" t="s">
        <v>46</v>
      </c>
      <c r="B36" s="92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>
        <f t="shared" si="3"/>
        <v>0</v>
      </c>
      <c r="O36" s="74">
        <f t="shared" si="3"/>
        <v>0</v>
      </c>
      <c r="P36" s="74">
        <f t="shared" si="1"/>
        <v>0</v>
      </c>
      <c r="Q36" s="111" t="s">
        <v>320</v>
      </c>
      <c r="R36" s="51"/>
      <c r="S36" s="74"/>
      <c r="T36" s="74"/>
      <c r="U36" s="74"/>
      <c r="V36" s="74"/>
      <c r="AA36" s="215"/>
      <c r="AB36" s="215"/>
    </row>
    <row r="37" spans="1:28" s="75" customFormat="1" ht="21">
      <c r="A37" s="70" t="s">
        <v>47</v>
      </c>
      <c r="B37" s="92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>
        <f t="shared" si="3"/>
        <v>0</v>
      </c>
      <c r="O37" s="74">
        <f t="shared" si="3"/>
        <v>0</v>
      </c>
      <c r="P37" s="74">
        <f t="shared" si="1"/>
        <v>0</v>
      </c>
      <c r="Q37" s="111" t="s">
        <v>320</v>
      </c>
      <c r="R37" s="51"/>
      <c r="S37" s="74"/>
      <c r="T37" s="74"/>
      <c r="U37" s="74"/>
      <c r="V37" s="74"/>
      <c r="AA37" s="215"/>
      <c r="AB37" s="215"/>
    </row>
    <row r="38" spans="1:28" s="75" customFormat="1" ht="21">
      <c r="A38" s="70" t="s">
        <v>48</v>
      </c>
      <c r="B38" s="228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>
        <f t="shared" si="3"/>
        <v>0</v>
      </c>
      <c r="O38" s="74">
        <f t="shared" si="3"/>
        <v>0</v>
      </c>
      <c r="P38" s="74">
        <f t="shared" si="1"/>
        <v>0</v>
      </c>
      <c r="Q38" s="111" t="s">
        <v>320</v>
      </c>
      <c r="R38" s="51"/>
      <c r="S38" s="74"/>
      <c r="T38" s="74"/>
      <c r="U38" s="74"/>
      <c r="V38" s="74"/>
      <c r="AA38" s="215"/>
      <c r="AB38" s="215"/>
    </row>
    <row r="39" spans="1:28" s="75" customFormat="1" ht="21">
      <c r="A39" s="70" t="s">
        <v>49</v>
      </c>
      <c r="B39" s="92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>
        <f t="shared" si="3"/>
        <v>0</v>
      </c>
      <c r="O39" s="74">
        <f t="shared" si="3"/>
        <v>0</v>
      </c>
      <c r="P39" s="74">
        <f t="shared" si="1"/>
        <v>0</v>
      </c>
      <c r="Q39" s="111" t="s">
        <v>320</v>
      </c>
      <c r="R39" s="51"/>
      <c r="S39" s="74"/>
      <c r="T39" s="74"/>
      <c r="U39" s="74"/>
      <c r="V39" s="74"/>
      <c r="AA39" s="215"/>
      <c r="AB39" s="215"/>
    </row>
    <row r="40" spans="1:28" s="75" customFormat="1" ht="21">
      <c r="A40" s="80" t="s">
        <v>50</v>
      </c>
      <c r="B40" s="92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>
        <f t="shared" si="3"/>
        <v>0</v>
      </c>
      <c r="O40" s="74">
        <f t="shared" si="3"/>
        <v>0</v>
      </c>
      <c r="P40" s="74">
        <f t="shared" si="1"/>
        <v>0</v>
      </c>
      <c r="Q40" s="111" t="s">
        <v>320</v>
      </c>
      <c r="R40" s="51"/>
      <c r="S40" s="74"/>
      <c r="T40" s="74"/>
      <c r="U40" s="74"/>
      <c r="V40" s="74"/>
      <c r="AA40" s="215"/>
      <c r="AB40" s="215"/>
    </row>
    <row r="41" spans="1:28" s="59" customFormat="1" ht="132.75" customHeight="1">
      <c r="A41" s="328" t="s">
        <v>3</v>
      </c>
      <c r="B41" s="330" t="s">
        <v>4</v>
      </c>
      <c r="C41" s="332" t="s">
        <v>5</v>
      </c>
      <c r="D41" s="333"/>
      <c r="E41" s="330" t="s">
        <v>6</v>
      </c>
      <c r="F41" s="332" t="s">
        <v>416</v>
      </c>
      <c r="G41" s="337"/>
      <c r="H41" s="337"/>
      <c r="I41" s="337"/>
      <c r="J41" s="337"/>
      <c r="K41" s="337"/>
      <c r="L41" s="337"/>
      <c r="M41" s="333"/>
      <c r="N41" s="332" t="s">
        <v>8</v>
      </c>
      <c r="O41" s="333"/>
      <c r="P41" s="330" t="s">
        <v>417</v>
      </c>
      <c r="Q41" s="330" t="s">
        <v>9</v>
      </c>
      <c r="R41" s="362" t="s">
        <v>10</v>
      </c>
      <c r="S41" s="330" t="s">
        <v>11</v>
      </c>
      <c r="T41" s="330" t="s">
        <v>12</v>
      </c>
      <c r="U41" s="330" t="s">
        <v>13</v>
      </c>
      <c r="V41" s="330" t="s">
        <v>14</v>
      </c>
      <c r="W41" s="58"/>
      <c r="X41" s="58"/>
      <c r="AA41" s="211"/>
      <c r="AB41" s="211"/>
    </row>
    <row r="42" spans="1:28" s="59" customFormat="1" ht="28.5" customHeight="1">
      <c r="A42" s="329"/>
      <c r="B42" s="331"/>
      <c r="C42" s="334"/>
      <c r="D42" s="335"/>
      <c r="E42" s="336"/>
      <c r="F42" s="339" t="s">
        <v>15</v>
      </c>
      <c r="G42" s="339"/>
      <c r="H42" s="339" t="s">
        <v>16</v>
      </c>
      <c r="I42" s="339"/>
      <c r="J42" s="339" t="s">
        <v>17</v>
      </c>
      <c r="K42" s="339"/>
      <c r="L42" s="339" t="s">
        <v>18</v>
      </c>
      <c r="M42" s="339"/>
      <c r="N42" s="334"/>
      <c r="O42" s="335"/>
      <c r="P42" s="336"/>
      <c r="Q42" s="331"/>
      <c r="R42" s="363"/>
      <c r="S42" s="331"/>
      <c r="T42" s="331"/>
      <c r="U42" s="331"/>
      <c r="V42" s="331"/>
      <c r="W42" s="58"/>
      <c r="X42" s="58"/>
      <c r="AA42" s="211"/>
      <c r="AB42" s="211"/>
    </row>
    <row r="43" spans="1:28" s="59" customFormat="1" ht="24" customHeight="1">
      <c r="A43" s="329"/>
      <c r="B43" s="336"/>
      <c r="C43" s="63" t="s">
        <v>19</v>
      </c>
      <c r="D43" s="63" t="s">
        <v>20</v>
      </c>
      <c r="E43" s="61" t="s">
        <v>21</v>
      </c>
      <c r="F43" s="63" t="s">
        <v>19</v>
      </c>
      <c r="G43" s="63" t="s">
        <v>20</v>
      </c>
      <c r="H43" s="63" t="s">
        <v>19</v>
      </c>
      <c r="I43" s="63" t="s">
        <v>20</v>
      </c>
      <c r="J43" s="63" t="s">
        <v>19</v>
      </c>
      <c r="K43" s="63" t="s">
        <v>20</v>
      </c>
      <c r="L43" s="63" t="s">
        <v>19</v>
      </c>
      <c r="M43" s="63" t="s">
        <v>20</v>
      </c>
      <c r="N43" s="63" t="s">
        <v>19</v>
      </c>
      <c r="O43" s="63" t="s">
        <v>20</v>
      </c>
      <c r="P43" s="61" t="s">
        <v>21</v>
      </c>
      <c r="Q43" s="336"/>
      <c r="R43" s="364"/>
      <c r="S43" s="336"/>
      <c r="T43" s="336"/>
      <c r="U43" s="336"/>
      <c r="V43" s="336"/>
      <c r="AA43" s="211"/>
      <c r="AB43" s="211"/>
    </row>
    <row r="44" spans="1:22" ht="21">
      <c r="A44" s="229" t="s">
        <v>429</v>
      </c>
      <c r="B44" s="230">
        <f>B45+B64+B73</f>
        <v>98199</v>
      </c>
      <c r="C44" s="230">
        <f aca="true" t="shared" si="4" ref="C44:P44">C45+C64+C73</f>
        <v>12981</v>
      </c>
      <c r="D44" s="230">
        <f t="shared" si="4"/>
        <v>14329</v>
      </c>
      <c r="E44" s="230">
        <f t="shared" si="4"/>
        <v>27310</v>
      </c>
      <c r="F44" s="230">
        <f t="shared" si="4"/>
        <v>752</v>
      </c>
      <c r="G44" s="230">
        <f t="shared" si="4"/>
        <v>796</v>
      </c>
      <c r="H44" s="230">
        <f t="shared" si="4"/>
        <v>2024</v>
      </c>
      <c r="I44" s="230">
        <f t="shared" si="4"/>
        <v>1993</v>
      </c>
      <c r="J44" s="230">
        <f t="shared" si="4"/>
        <v>924</v>
      </c>
      <c r="K44" s="230">
        <f t="shared" si="4"/>
        <v>1130</v>
      </c>
      <c r="L44" s="230">
        <f t="shared" si="4"/>
        <v>322</v>
      </c>
      <c r="M44" s="230">
        <f t="shared" si="4"/>
        <v>335</v>
      </c>
      <c r="N44" s="230">
        <f>N45+N64+N73</f>
        <v>17003</v>
      </c>
      <c r="O44" s="230">
        <f t="shared" si="4"/>
        <v>18583</v>
      </c>
      <c r="P44" s="230">
        <f t="shared" si="4"/>
        <v>35586</v>
      </c>
      <c r="Q44" s="231">
        <f aca="true" t="shared" si="5" ref="Q44:Q73">P44*100/B44</f>
        <v>36.23865823480891</v>
      </c>
      <c r="R44" s="224"/>
      <c r="S44" s="223"/>
      <c r="T44" s="223"/>
      <c r="U44" s="223"/>
      <c r="V44" s="223"/>
    </row>
    <row r="45" spans="1:28" ht="21">
      <c r="A45" s="229" t="s">
        <v>430</v>
      </c>
      <c r="B45" s="230">
        <f>SUM(B46:B59)</f>
        <v>50000</v>
      </c>
      <c r="C45" s="230">
        <f aca="true" t="shared" si="6" ref="C45:M45">SUM(C46:C59)</f>
        <v>10041</v>
      </c>
      <c r="D45" s="230">
        <f t="shared" si="6"/>
        <v>11566</v>
      </c>
      <c r="E45" s="230">
        <f t="shared" si="6"/>
        <v>21607</v>
      </c>
      <c r="F45" s="230">
        <f t="shared" si="6"/>
        <v>537</v>
      </c>
      <c r="G45" s="230">
        <f t="shared" si="6"/>
        <v>484</v>
      </c>
      <c r="H45" s="230">
        <f t="shared" si="6"/>
        <v>1272</v>
      </c>
      <c r="I45" s="230">
        <f t="shared" si="6"/>
        <v>1247</v>
      </c>
      <c r="J45" s="230">
        <f t="shared" si="6"/>
        <v>917</v>
      </c>
      <c r="K45" s="230">
        <f t="shared" si="6"/>
        <v>1113</v>
      </c>
      <c r="L45" s="230">
        <f t="shared" si="6"/>
        <v>322</v>
      </c>
      <c r="M45" s="230">
        <f t="shared" si="6"/>
        <v>335</v>
      </c>
      <c r="N45" s="230">
        <f>SUM(N46:N59)</f>
        <v>13089</v>
      </c>
      <c r="O45" s="230">
        <f>SUM(O46:O59)</f>
        <v>14745</v>
      </c>
      <c r="P45" s="230">
        <f>SUM(P46:P59)</f>
        <v>27834</v>
      </c>
      <c r="Q45" s="231">
        <f t="shared" si="5"/>
        <v>55.668</v>
      </c>
      <c r="R45" s="224">
        <v>224980</v>
      </c>
      <c r="S45" s="223">
        <v>75079.4</v>
      </c>
      <c r="T45" s="231">
        <v>15865.89</v>
      </c>
      <c r="U45" s="231">
        <f>S45+T45</f>
        <v>90945.29</v>
      </c>
      <c r="V45" s="232">
        <f>U45*100/R45</f>
        <v>40.42372210863188</v>
      </c>
      <c r="AA45" s="210">
        <v>7300</v>
      </c>
      <c r="AB45" s="210">
        <v>2214</v>
      </c>
    </row>
    <row r="46" spans="1:28" s="75" customFormat="1" ht="21">
      <c r="A46" s="92" t="s">
        <v>52</v>
      </c>
      <c r="B46" s="51">
        <v>30000</v>
      </c>
      <c r="C46" s="74">
        <f>2476+1992+119+447+1291+399</f>
        <v>6724</v>
      </c>
      <c r="D46" s="74">
        <f>3203+2097+108+1088+793+314</f>
        <v>7603</v>
      </c>
      <c r="E46" s="74">
        <f>C46+D46</f>
        <v>14327</v>
      </c>
      <c r="F46" s="74">
        <v>330</v>
      </c>
      <c r="G46" s="74">
        <v>230</v>
      </c>
      <c r="H46" s="74">
        <v>962</v>
      </c>
      <c r="I46" s="74">
        <v>923</v>
      </c>
      <c r="J46" s="74">
        <v>699</v>
      </c>
      <c r="K46" s="74">
        <v>903</v>
      </c>
      <c r="L46" s="74">
        <v>128</v>
      </c>
      <c r="M46" s="74">
        <v>163</v>
      </c>
      <c r="N46" s="74">
        <f aca="true" t="shared" si="7" ref="N46:O59">F46+H46+J46+L46+C46</f>
        <v>8843</v>
      </c>
      <c r="O46" s="74">
        <f t="shared" si="7"/>
        <v>9822</v>
      </c>
      <c r="P46" s="74">
        <f>N46+O46</f>
        <v>18665</v>
      </c>
      <c r="Q46" s="111">
        <f t="shared" si="5"/>
        <v>62.21666666666667</v>
      </c>
      <c r="R46" s="51"/>
      <c r="S46" s="74"/>
      <c r="T46" s="74"/>
      <c r="U46" s="74"/>
      <c r="V46" s="74"/>
      <c r="AA46" s="215">
        <v>12000</v>
      </c>
      <c r="AB46" s="215">
        <v>4680</v>
      </c>
    </row>
    <row r="47" spans="1:28" s="75" customFormat="1" ht="21">
      <c r="A47" s="92" t="s">
        <v>53</v>
      </c>
      <c r="B47" s="51">
        <v>700</v>
      </c>
      <c r="C47" s="74">
        <f>5+7+4+1+3+3</f>
        <v>23</v>
      </c>
      <c r="D47" s="74">
        <f>18+17+18+2+10+3+5</f>
        <v>73</v>
      </c>
      <c r="E47" s="74">
        <f aca="true" t="shared" si="8" ref="E47:E105">C47+D47</f>
        <v>96</v>
      </c>
      <c r="F47" s="109">
        <v>3</v>
      </c>
      <c r="G47" s="109">
        <v>7</v>
      </c>
      <c r="H47" s="109">
        <v>2</v>
      </c>
      <c r="I47" s="109">
        <v>16</v>
      </c>
      <c r="J47" s="109">
        <v>1</v>
      </c>
      <c r="K47" s="109">
        <v>4</v>
      </c>
      <c r="L47" s="109">
        <v>0</v>
      </c>
      <c r="M47" s="109">
        <v>1</v>
      </c>
      <c r="N47" s="109">
        <f t="shared" si="7"/>
        <v>29</v>
      </c>
      <c r="O47" s="109">
        <f t="shared" si="7"/>
        <v>101</v>
      </c>
      <c r="P47" s="74">
        <f t="shared" si="1"/>
        <v>130</v>
      </c>
      <c r="Q47" s="111">
        <f t="shared" si="5"/>
        <v>18.571428571428573</v>
      </c>
      <c r="R47" s="51"/>
      <c r="S47" s="74"/>
      <c r="T47" s="74"/>
      <c r="U47" s="74"/>
      <c r="V47" s="74"/>
      <c r="AA47" s="215">
        <v>5000</v>
      </c>
      <c r="AB47" s="215">
        <v>0</v>
      </c>
    </row>
    <row r="48" spans="1:28" s="75" customFormat="1" ht="21">
      <c r="A48" s="92" t="s">
        <v>54</v>
      </c>
      <c r="B48" s="92"/>
      <c r="C48" s="74">
        <v>0</v>
      </c>
      <c r="D48" s="74">
        <v>0</v>
      </c>
      <c r="E48" s="74">
        <f t="shared" si="8"/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f t="shared" si="7"/>
        <v>0</v>
      </c>
      <c r="O48" s="109">
        <f t="shared" si="7"/>
        <v>0</v>
      </c>
      <c r="P48" s="74">
        <f t="shared" si="1"/>
        <v>0</v>
      </c>
      <c r="Q48" s="111">
        <v>0</v>
      </c>
      <c r="R48" s="51"/>
      <c r="S48" s="74"/>
      <c r="T48" s="74"/>
      <c r="U48" s="74"/>
      <c r="V48" s="74"/>
      <c r="AA48" s="215">
        <v>12000</v>
      </c>
      <c r="AB48" s="215">
        <v>10808.69</v>
      </c>
    </row>
    <row r="49" spans="1:28" s="75" customFormat="1" ht="21">
      <c r="A49" s="74" t="s">
        <v>431</v>
      </c>
      <c r="B49" s="92">
        <v>300</v>
      </c>
      <c r="C49" s="74">
        <f>195+60+88+28+19</f>
        <v>390</v>
      </c>
      <c r="D49" s="74">
        <f>161+44+86+18+13</f>
        <v>322</v>
      </c>
      <c r="E49" s="74">
        <f t="shared" si="8"/>
        <v>712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f t="shared" si="7"/>
        <v>390</v>
      </c>
      <c r="O49" s="109">
        <f t="shared" si="7"/>
        <v>322</v>
      </c>
      <c r="P49" s="74">
        <f t="shared" si="1"/>
        <v>712</v>
      </c>
      <c r="Q49" s="111">
        <f t="shared" si="5"/>
        <v>237.33333333333334</v>
      </c>
      <c r="R49" s="51"/>
      <c r="S49" s="74"/>
      <c r="T49" s="74"/>
      <c r="U49" s="74"/>
      <c r="V49" s="74"/>
      <c r="AA49" s="215">
        <v>11000</v>
      </c>
      <c r="AB49" s="215">
        <v>1531.6</v>
      </c>
    </row>
    <row r="50" spans="1:28" s="75" customFormat="1" ht="21">
      <c r="A50" s="74" t="s">
        <v>432</v>
      </c>
      <c r="B50" s="92">
        <v>500</v>
      </c>
      <c r="C50" s="74">
        <v>315</v>
      </c>
      <c r="D50" s="74">
        <v>318</v>
      </c>
      <c r="E50" s="74">
        <f t="shared" si="8"/>
        <v>633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f t="shared" si="7"/>
        <v>315</v>
      </c>
      <c r="O50" s="109">
        <f t="shared" si="7"/>
        <v>318</v>
      </c>
      <c r="P50" s="74">
        <f t="shared" si="1"/>
        <v>633</v>
      </c>
      <c r="Q50" s="111">
        <f t="shared" si="5"/>
        <v>126.6</v>
      </c>
      <c r="R50" s="51"/>
      <c r="S50" s="74"/>
      <c r="T50" s="74"/>
      <c r="U50" s="74"/>
      <c r="V50" s="74"/>
      <c r="AA50" s="215">
        <v>12000</v>
      </c>
      <c r="AB50" s="215">
        <v>3511</v>
      </c>
    </row>
    <row r="51" spans="1:28" s="75" customFormat="1" ht="42">
      <c r="A51" s="79" t="s">
        <v>433</v>
      </c>
      <c r="B51" s="92">
        <v>2000</v>
      </c>
      <c r="C51" s="74">
        <f>42+14+60+12+24+31+29</f>
        <v>212</v>
      </c>
      <c r="D51" s="74">
        <f>53+21+82+23+21+35+12</f>
        <v>247</v>
      </c>
      <c r="E51" s="74">
        <f t="shared" si="8"/>
        <v>459</v>
      </c>
      <c r="F51" s="109">
        <v>80</v>
      </c>
      <c r="G51" s="109">
        <v>80</v>
      </c>
      <c r="H51" s="109">
        <v>90</v>
      </c>
      <c r="I51" s="109">
        <v>70</v>
      </c>
      <c r="J51" s="109">
        <v>64</v>
      </c>
      <c r="K51" s="109">
        <v>74</v>
      </c>
      <c r="L51" s="109">
        <v>92</v>
      </c>
      <c r="M51" s="109">
        <v>102</v>
      </c>
      <c r="N51" s="109">
        <f t="shared" si="7"/>
        <v>538</v>
      </c>
      <c r="O51" s="109">
        <f t="shared" si="7"/>
        <v>573</v>
      </c>
      <c r="P51" s="74">
        <f t="shared" si="1"/>
        <v>1111</v>
      </c>
      <c r="Q51" s="111">
        <f t="shared" si="5"/>
        <v>55.55</v>
      </c>
      <c r="R51" s="51"/>
      <c r="S51" s="74"/>
      <c r="T51" s="74"/>
      <c r="U51" s="74"/>
      <c r="V51" s="74"/>
      <c r="AA51" s="215">
        <v>50000</v>
      </c>
      <c r="AB51" s="215">
        <v>20000</v>
      </c>
    </row>
    <row r="52" spans="1:28" s="75" customFormat="1" ht="21">
      <c r="A52" s="74" t="s">
        <v>434</v>
      </c>
      <c r="B52" s="92">
        <v>500</v>
      </c>
      <c r="C52" s="74">
        <f>33+36+35+11+12+9+4</f>
        <v>140</v>
      </c>
      <c r="D52" s="74">
        <f>33+45+46+9+11+15+10</f>
        <v>169</v>
      </c>
      <c r="E52" s="74">
        <f t="shared" si="8"/>
        <v>309</v>
      </c>
      <c r="F52" s="109">
        <v>30</v>
      </c>
      <c r="G52" s="109">
        <v>49</v>
      </c>
      <c r="H52" s="109">
        <v>22</v>
      </c>
      <c r="I52" s="109">
        <v>31</v>
      </c>
      <c r="J52" s="109">
        <v>19</v>
      </c>
      <c r="K52" s="109">
        <v>25</v>
      </c>
      <c r="L52" s="109">
        <v>14</v>
      </c>
      <c r="M52" s="109">
        <v>20</v>
      </c>
      <c r="N52" s="109">
        <f t="shared" si="7"/>
        <v>225</v>
      </c>
      <c r="O52" s="109">
        <f t="shared" si="7"/>
        <v>294</v>
      </c>
      <c r="P52" s="74">
        <f t="shared" si="1"/>
        <v>519</v>
      </c>
      <c r="Q52" s="111">
        <f t="shared" si="5"/>
        <v>103.8</v>
      </c>
      <c r="R52" s="51"/>
      <c r="S52" s="74"/>
      <c r="T52" s="74"/>
      <c r="U52" s="74"/>
      <c r="V52" s="74"/>
      <c r="AA52" s="215">
        <v>109680</v>
      </c>
      <c r="AB52" s="215">
        <v>45700</v>
      </c>
    </row>
    <row r="53" spans="1:28" s="75" customFormat="1" ht="21">
      <c r="A53" s="74" t="s">
        <v>435</v>
      </c>
      <c r="B53" s="51">
        <v>2000</v>
      </c>
      <c r="C53" s="74">
        <f>63+46+101+20+21+22+9</f>
        <v>282</v>
      </c>
      <c r="D53" s="74">
        <f>47+40+111+24+18+25+4</f>
        <v>269</v>
      </c>
      <c r="E53" s="74">
        <f t="shared" si="8"/>
        <v>551</v>
      </c>
      <c r="F53" s="109">
        <v>12</v>
      </c>
      <c r="G53" s="109">
        <v>34</v>
      </c>
      <c r="H53" s="109">
        <v>31</v>
      </c>
      <c r="I53" s="109">
        <v>22</v>
      </c>
      <c r="J53" s="109">
        <v>12</v>
      </c>
      <c r="K53" s="109">
        <v>15</v>
      </c>
      <c r="L53" s="109">
        <v>19</v>
      </c>
      <c r="M53" s="109">
        <v>24</v>
      </c>
      <c r="N53" s="109">
        <f t="shared" si="7"/>
        <v>356</v>
      </c>
      <c r="O53" s="109">
        <f t="shared" si="7"/>
        <v>364</v>
      </c>
      <c r="P53" s="74">
        <f t="shared" si="1"/>
        <v>720</v>
      </c>
      <c r="Q53" s="111">
        <f t="shared" si="5"/>
        <v>36</v>
      </c>
      <c r="R53" s="51"/>
      <c r="S53" s="74"/>
      <c r="T53" s="74"/>
      <c r="U53" s="74"/>
      <c r="V53" s="74"/>
      <c r="AA53" s="215">
        <v>6000</v>
      </c>
      <c r="AB53" s="215">
        <v>2500</v>
      </c>
    </row>
    <row r="54" spans="1:28" s="75" customFormat="1" ht="42">
      <c r="A54" s="79" t="s">
        <v>436</v>
      </c>
      <c r="B54" s="51">
        <v>1000</v>
      </c>
      <c r="C54" s="74">
        <f>156+151+103+14+35+21+19</f>
        <v>499</v>
      </c>
      <c r="D54" s="74">
        <f>204+158+613+12+30+33+18</f>
        <v>1068</v>
      </c>
      <c r="E54" s="74">
        <f t="shared" si="8"/>
        <v>1567</v>
      </c>
      <c r="F54" s="109">
        <v>11</v>
      </c>
      <c r="G54" s="109">
        <v>14</v>
      </c>
      <c r="H54" s="109">
        <v>25</v>
      </c>
      <c r="I54" s="109">
        <v>20</v>
      </c>
      <c r="J54" s="109">
        <v>23</v>
      </c>
      <c r="K54" s="109">
        <v>13</v>
      </c>
      <c r="L54" s="109">
        <v>21</v>
      </c>
      <c r="M54" s="109">
        <v>9</v>
      </c>
      <c r="N54" s="109">
        <f t="shared" si="7"/>
        <v>579</v>
      </c>
      <c r="O54" s="109">
        <f t="shared" si="7"/>
        <v>1124</v>
      </c>
      <c r="P54" s="74">
        <f t="shared" si="1"/>
        <v>1703</v>
      </c>
      <c r="Q54" s="111">
        <f t="shared" si="5"/>
        <v>170.3</v>
      </c>
      <c r="R54" s="51"/>
      <c r="S54" s="74"/>
      <c r="T54" s="74"/>
      <c r="U54" s="74"/>
      <c r="V54" s="74"/>
      <c r="AA54" s="215">
        <f>SUM(AA45:AA53)</f>
        <v>224980</v>
      </c>
      <c r="AB54" s="215">
        <f>SUM(AB45:AB53)</f>
        <v>90945.29000000001</v>
      </c>
    </row>
    <row r="55" spans="1:28" s="75" customFormat="1" ht="21">
      <c r="A55" s="74" t="s">
        <v>437</v>
      </c>
      <c r="B55" s="51">
        <v>3000</v>
      </c>
      <c r="C55" s="74">
        <f>163+125+133+40+39+31+9</f>
        <v>540</v>
      </c>
      <c r="D55" s="74">
        <f>143+179+124+35+33+18</f>
        <v>532</v>
      </c>
      <c r="E55" s="74">
        <f t="shared" si="8"/>
        <v>1072</v>
      </c>
      <c r="F55" s="109">
        <v>50</v>
      </c>
      <c r="G55" s="109">
        <v>45</v>
      </c>
      <c r="H55" s="109">
        <v>109</v>
      </c>
      <c r="I55" s="109">
        <v>123</v>
      </c>
      <c r="J55" s="109">
        <v>70</v>
      </c>
      <c r="K55" s="109">
        <v>55</v>
      </c>
      <c r="L55" s="109">
        <v>19</v>
      </c>
      <c r="M55" s="109">
        <v>0</v>
      </c>
      <c r="N55" s="109">
        <f t="shared" si="7"/>
        <v>788</v>
      </c>
      <c r="O55" s="109">
        <f t="shared" si="7"/>
        <v>755</v>
      </c>
      <c r="P55" s="74">
        <f t="shared" si="1"/>
        <v>1543</v>
      </c>
      <c r="Q55" s="111">
        <f t="shared" si="5"/>
        <v>51.43333333333333</v>
      </c>
      <c r="R55" s="51"/>
      <c r="S55" s="74"/>
      <c r="T55" s="74"/>
      <c r="U55" s="74"/>
      <c r="V55" s="74"/>
      <c r="AA55" s="215"/>
      <c r="AB55" s="215"/>
    </row>
    <row r="56" spans="1:28" s="75" customFormat="1" ht="21">
      <c r="A56" s="74" t="s">
        <v>438</v>
      </c>
      <c r="B56" s="51">
        <v>3000</v>
      </c>
      <c r="C56" s="74">
        <f>54+39+42+11+18+12+7</f>
        <v>183</v>
      </c>
      <c r="D56" s="74">
        <f>57+50+42+14+10+15+2</f>
        <v>190</v>
      </c>
      <c r="E56" s="74">
        <f t="shared" si="8"/>
        <v>373</v>
      </c>
      <c r="F56" s="109">
        <v>10</v>
      </c>
      <c r="G56" s="109">
        <v>13</v>
      </c>
      <c r="H56" s="109">
        <v>15</v>
      </c>
      <c r="I56" s="109">
        <v>20</v>
      </c>
      <c r="J56" s="109">
        <v>14</v>
      </c>
      <c r="K56" s="109">
        <v>11</v>
      </c>
      <c r="L56" s="109">
        <v>17</v>
      </c>
      <c r="M56" s="109">
        <v>11</v>
      </c>
      <c r="N56" s="109">
        <f t="shared" si="7"/>
        <v>239</v>
      </c>
      <c r="O56" s="109">
        <f t="shared" si="7"/>
        <v>245</v>
      </c>
      <c r="P56" s="74">
        <f t="shared" si="1"/>
        <v>484</v>
      </c>
      <c r="Q56" s="111">
        <f t="shared" si="5"/>
        <v>16.133333333333333</v>
      </c>
      <c r="R56" s="51"/>
      <c r="S56" s="74"/>
      <c r="T56" s="74"/>
      <c r="U56" s="74"/>
      <c r="V56" s="74"/>
      <c r="AA56" s="215"/>
      <c r="AB56" s="215"/>
    </row>
    <row r="57" spans="1:28" s="75" customFormat="1" ht="21">
      <c r="A57" s="74" t="s">
        <v>439</v>
      </c>
      <c r="B57" s="51">
        <v>2000</v>
      </c>
      <c r="C57" s="74">
        <f>67+69+73</f>
        <v>209</v>
      </c>
      <c r="D57" s="74">
        <f>87+85+63</f>
        <v>235</v>
      </c>
      <c r="E57" s="74">
        <f t="shared" si="8"/>
        <v>444</v>
      </c>
      <c r="F57" s="109">
        <v>11</v>
      </c>
      <c r="G57" s="109">
        <v>12</v>
      </c>
      <c r="H57" s="109">
        <v>16</v>
      </c>
      <c r="I57" s="109">
        <v>22</v>
      </c>
      <c r="J57" s="109">
        <v>15</v>
      </c>
      <c r="K57" s="109">
        <v>13</v>
      </c>
      <c r="L57" s="109">
        <v>12</v>
      </c>
      <c r="M57" s="109">
        <v>5</v>
      </c>
      <c r="N57" s="109">
        <f t="shared" si="7"/>
        <v>263</v>
      </c>
      <c r="O57" s="109">
        <f t="shared" si="7"/>
        <v>287</v>
      </c>
      <c r="P57" s="74">
        <f t="shared" si="1"/>
        <v>550</v>
      </c>
      <c r="Q57" s="111">
        <f t="shared" si="5"/>
        <v>27.5</v>
      </c>
      <c r="R57" s="51"/>
      <c r="S57" s="74"/>
      <c r="T57" s="74"/>
      <c r="U57" s="74"/>
      <c r="V57" s="74"/>
      <c r="AA57" s="215"/>
      <c r="AB57" s="215"/>
    </row>
    <row r="58" spans="1:28" s="75" customFormat="1" ht="21">
      <c r="A58" s="74" t="s">
        <v>440</v>
      </c>
      <c r="B58" s="51">
        <v>1200</v>
      </c>
      <c r="C58" s="74">
        <f>48+150</f>
        <v>198</v>
      </c>
      <c r="D58" s="74">
        <f>65+173</f>
        <v>238</v>
      </c>
      <c r="E58" s="74">
        <f t="shared" si="8"/>
        <v>436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f t="shared" si="7"/>
        <v>198</v>
      </c>
      <c r="O58" s="109">
        <f t="shared" si="7"/>
        <v>238</v>
      </c>
      <c r="P58" s="74">
        <f t="shared" si="1"/>
        <v>436</v>
      </c>
      <c r="Q58" s="111">
        <f t="shared" si="5"/>
        <v>36.333333333333336</v>
      </c>
      <c r="R58" s="51"/>
      <c r="S58" s="74"/>
      <c r="T58" s="74"/>
      <c r="U58" s="74"/>
      <c r="V58" s="74"/>
      <c r="AA58" s="215"/>
      <c r="AB58" s="215"/>
    </row>
    <row r="59" spans="1:28" s="75" customFormat="1" ht="42">
      <c r="A59" s="79" t="s">
        <v>441</v>
      </c>
      <c r="B59" s="51">
        <v>3800</v>
      </c>
      <c r="C59" s="74">
        <f>163+36+74+8+11+15+19</f>
        <v>326</v>
      </c>
      <c r="D59" s="74">
        <f>129+54+66+5+12+22+14</f>
        <v>302</v>
      </c>
      <c r="E59" s="74">
        <f t="shared" si="8"/>
        <v>628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f t="shared" si="7"/>
        <v>326</v>
      </c>
      <c r="O59" s="109">
        <f t="shared" si="7"/>
        <v>302</v>
      </c>
      <c r="P59" s="74">
        <f t="shared" si="1"/>
        <v>628</v>
      </c>
      <c r="Q59" s="111">
        <f t="shared" si="5"/>
        <v>16.526315789473685</v>
      </c>
      <c r="R59" s="51"/>
      <c r="S59" s="74"/>
      <c r="T59" s="74"/>
      <c r="U59" s="74"/>
      <c r="V59" s="74"/>
      <c r="AA59" s="215"/>
      <c r="AB59" s="215"/>
    </row>
    <row r="60" spans="1:28" s="59" customFormat="1" ht="132.75" customHeight="1">
      <c r="A60" s="328" t="s">
        <v>3</v>
      </c>
      <c r="B60" s="330" t="s">
        <v>4</v>
      </c>
      <c r="C60" s="332" t="s">
        <v>5</v>
      </c>
      <c r="D60" s="333"/>
      <c r="E60" s="330" t="s">
        <v>6</v>
      </c>
      <c r="F60" s="332" t="s">
        <v>416</v>
      </c>
      <c r="G60" s="337"/>
      <c r="H60" s="337"/>
      <c r="I60" s="337"/>
      <c r="J60" s="337"/>
      <c r="K60" s="337"/>
      <c r="L60" s="337"/>
      <c r="M60" s="333"/>
      <c r="N60" s="332" t="s">
        <v>8</v>
      </c>
      <c r="O60" s="333"/>
      <c r="P60" s="330" t="s">
        <v>417</v>
      </c>
      <c r="Q60" s="330" t="s">
        <v>9</v>
      </c>
      <c r="R60" s="362" t="s">
        <v>10</v>
      </c>
      <c r="S60" s="330" t="s">
        <v>11</v>
      </c>
      <c r="T60" s="330" t="s">
        <v>12</v>
      </c>
      <c r="U60" s="330" t="s">
        <v>13</v>
      </c>
      <c r="V60" s="330" t="s">
        <v>14</v>
      </c>
      <c r="W60" s="58"/>
      <c r="X60" s="58"/>
      <c r="AA60" s="211"/>
      <c r="AB60" s="211"/>
    </row>
    <row r="61" spans="1:28" s="59" customFormat="1" ht="28.5" customHeight="1">
      <c r="A61" s="329"/>
      <c r="B61" s="331"/>
      <c r="C61" s="334"/>
      <c r="D61" s="335"/>
      <c r="E61" s="336"/>
      <c r="F61" s="339" t="s">
        <v>15</v>
      </c>
      <c r="G61" s="339"/>
      <c r="H61" s="339" t="s">
        <v>16</v>
      </c>
      <c r="I61" s="339"/>
      <c r="J61" s="339" t="s">
        <v>17</v>
      </c>
      <c r="K61" s="339"/>
      <c r="L61" s="339" t="s">
        <v>18</v>
      </c>
      <c r="M61" s="339"/>
      <c r="N61" s="334"/>
      <c r="O61" s="335"/>
      <c r="P61" s="336"/>
      <c r="Q61" s="331"/>
      <c r="R61" s="363"/>
      <c r="S61" s="331"/>
      <c r="T61" s="331"/>
      <c r="U61" s="331"/>
      <c r="V61" s="331"/>
      <c r="W61" s="58"/>
      <c r="X61" s="58"/>
      <c r="AA61" s="211"/>
      <c r="AB61" s="211"/>
    </row>
    <row r="62" spans="1:28" s="59" customFormat="1" ht="24" customHeight="1">
      <c r="A62" s="329"/>
      <c r="B62" s="336"/>
      <c r="C62" s="63" t="s">
        <v>19</v>
      </c>
      <c r="D62" s="63" t="s">
        <v>20</v>
      </c>
      <c r="E62" s="61" t="s">
        <v>21</v>
      </c>
      <c r="F62" s="63" t="s">
        <v>19</v>
      </c>
      <c r="G62" s="63" t="s">
        <v>20</v>
      </c>
      <c r="H62" s="63" t="s">
        <v>19</v>
      </c>
      <c r="I62" s="63" t="s">
        <v>20</v>
      </c>
      <c r="J62" s="63" t="s">
        <v>19</v>
      </c>
      <c r="K62" s="63" t="s">
        <v>20</v>
      </c>
      <c r="L62" s="63" t="s">
        <v>19</v>
      </c>
      <c r="M62" s="63" t="s">
        <v>20</v>
      </c>
      <c r="N62" s="63" t="s">
        <v>19</v>
      </c>
      <c r="O62" s="63" t="s">
        <v>20</v>
      </c>
      <c r="P62" s="61" t="s">
        <v>21</v>
      </c>
      <c r="Q62" s="336"/>
      <c r="R62" s="364"/>
      <c r="S62" s="336"/>
      <c r="T62" s="336"/>
      <c r="U62" s="336"/>
      <c r="V62" s="336"/>
      <c r="AA62" s="211"/>
      <c r="AB62" s="211"/>
    </row>
    <row r="63" spans="1:28" s="75" customFormat="1" ht="21">
      <c r="A63" s="92" t="s">
        <v>59</v>
      </c>
      <c r="B63" s="92"/>
      <c r="C63" s="74"/>
      <c r="D63" s="74"/>
      <c r="E63" s="74">
        <f t="shared" si="8"/>
        <v>0</v>
      </c>
      <c r="F63" s="74"/>
      <c r="G63" s="74"/>
      <c r="H63" s="74"/>
      <c r="I63" s="74"/>
      <c r="J63" s="74"/>
      <c r="K63" s="74"/>
      <c r="L63" s="74"/>
      <c r="M63" s="74"/>
      <c r="N63" s="74">
        <f aca="true" t="shared" si="9" ref="N63:O72">F63+H63+J63+L63</f>
        <v>0</v>
      </c>
      <c r="O63" s="74">
        <f t="shared" si="9"/>
        <v>0</v>
      </c>
      <c r="P63" s="74">
        <f t="shared" si="1"/>
        <v>0</v>
      </c>
      <c r="Q63" s="111" t="s">
        <v>320</v>
      </c>
      <c r="R63" s="51"/>
      <c r="S63" s="74"/>
      <c r="T63" s="74"/>
      <c r="U63" s="74"/>
      <c r="V63" s="74"/>
      <c r="AA63" s="215"/>
      <c r="AB63" s="215"/>
    </row>
    <row r="64" spans="1:28" s="239" customFormat="1" ht="42">
      <c r="A64" s="233" t="s">
        <v>442</v>
      </c>
      <c r="B64" s="234">
        <v>4800</v>
      </c>
      <c r="C64" s="235"/>
      <c r="D64" s="235"/>
      <c r="E64" s="235">
        <f t="shared" si="8"/>
        <v>0</v>
      </c>
      <c r="F64" s="236">
        <f>F65+F66+F67+F68+F69+F70+F71+F72</f>
        <v>215</v>
      </c>
      <c r="G64" s="236">
        <f aca="true" t="shared" si="10" ref="G64:M64">G65+G66+G67+G68+G69+G70+G71+G72</f>
        <v>312</v>
      </c>
      <c r="H64" s="236">
        <f t="shared" si="10"/>
        <v>752</v>
      </c>
      <c r="I64" s="236">
        <f t="shared" si="10"/>
        <v>746</v>
      </c>
      <c r="J64" s="236">
        <f t="shared" si="10"/>
        <v>7</v>
      </c>
      <c r="K64" s="236">
        <f t="shared" si="10"/>
        <v>17</v>
      </c>
      <c r="L64" s="236">
        <f t="shared" si="10"/>
        <v>0</v>
      </c>
      <c r="M64" s="236">
        <f t="shared" si="10"/>
        <v>0</v>
      </c>
      <c r="N64" s="235">
        <f t="shared" si="9"/>
        <v>974</v>
      </c>
      <c r="O64" s="235">
        <f t="shared" si="9"/>
        <v>1075</v>
      </c>
      <c r="P64" s="235">
        <f t="shared" si="1"/>
        <v>2049</v>
      </c>
      <c r="Q64" s="237" t="s">
        <v>320</v>
      </c>
      <c r="R64" s="234">
        <v>39150</v>
      </c>
      <c r="S64" s="235">
        <v>7350</v>
      </c>
      <c r="T64" s="235">
        <v>4650</v>
      </c>
      <c r="U64" s="235">
        <f>S64+T64</f>
        <v>12000</v>
      </c>
      <c r="V64" s="238">
        <f>U64*100/R64</f>
        <v>30.65134099616858</v>
      </c>
      <c r="AA64" s="240"/>
      <c r="AB64" s="240"/>
    </row>
    <row r="65" spans="1:28" s="75" customFormat="1" ht="21">
      <c r="A65" s="74" t="s">
        <v>443</v>
      </c>
      <c r="B65" s="92"/>
      <c r="C65" s="74"/>
      <c r="D65" s="74"/>
      <c r="E65" s="74">
        <f t="shared" si="8"/>
        <v>0</v>
      </c>
      <c r="F65" s="109">
        <v>0</v>
      </c>
      <c r="G65" s="109">
        <v>0</v>
      </c>
      <c r="H65" s="109">
        <v>77</v>
      </c>
      <c r="I65" s="109">
        <v>73</v>
      </c>
      <c r="J65" s="109">
        <v>2</v>
      </c>
      <c r="K65" s="109">
        <v>4</v>
      </c>
      <c r="L65" s="109">
        <v>0</v>
      </c>
      <c r="M65" s="109">
        <v>0</v>
      </c>
      <c r="N65" s="74">
        <f t="shared" si="9"/>
        <v>79</v>
      </c>
      <c r="O65" s="74">
        <f t="shared" si="9"/>
        <v>77</v>
      </c>
      <c r="P65" s="74">
        <f t="shared" si="1"/>
        <v>156</v>
      </c>
      <c r="Q65" s="111" t="s">
        <v>320</v>
      </c>
      <c r="R65" s="51"/>
      <c r="S65" s="74"/>
      <c r="T65" s="74"/>
      <c r="U65" s="74"/>
      <c r="V65" s="74"/>
      <c r="AA65" s="215"/>
      <c r="AB65" s="215"/>
    </row>
    <row r="66" spans="1:28" s="75" customFormat="1" ht="42">
      <c r="A66" s="79" t="s">
        <v>444</v>
      </c>
      <c r="B66" s="92"/>
      <c r="C66" s="74"/>
      <c r="D66" s="74"/>
      <c r="E66" s="74">
        <f t="shared" si="8"/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74">
        <f t="shared" si="9"/>
        <v>0</v>
      </c>
      <c r="O66" s="74">
        <f t="shared" si="9"/>
        <v>0</v>
      </c>
      <c r="P66" s="74">
        <f t="shared" si="1"/>
        <v>0</v>
      </c>
      <c r="Q66" s="111" t="s">
        <v>320</v>
      </c>
      <c r="R66" s="51"/>
      <c r="S66" s="74"/>
      <c r="T66" s="74"/>
      <c r="U66" s="74"/>
      <c r="V66" s="74"/>
      <c r="AA66" s="215"/>
      <c r="AB66" s="215"/>
    </row>
    <row r="67" spans="1:28" s="75" customFormat="1" ht="42">
      <c r="A67" s="79" t="s">
        <v>445</v>
      </c>
      <c r="B67" s="92"/>
      <c r="C67" s="74"/>
      <c r="D67" s="74"/>
      <c r="E67" s="74">
        <f t="shared" si="8"/>
        <v>0</v>
      </c>
      <c r="F67" s="109">
        <v>1</v>
      </c>
      <c r="G67" s="109">
        <v>1</v>
      </c>
      <c r="H67" s="109">
        <v>92</v>
      </c>
      <c r="I67" s="109">
        <v>71</v>
      </c>
      <c r="J67" s="109">
        <v>0</v>
      </c>
      <c r="K67" s="109">
        <v>0</v>
      </c>
      <c r="L67" s="109">
        <v>0</v>
      </c>
      <c r="M67" s="109">
        <v>0</v>
      </c>
      <c r="N67" s="74">
        <f t="shared" si="9"/>
        <v>93</v>
      </c>
      <c r="O67" s="74">
        <f t="shared" si="9"/>
        <v>72</v>
      </c>
      <c r="P67" s="74">
        <f t="shared" si="1"/>
        <v>165</v>
      </c>
      <c r="Q67" s="111" t="s">
        <v>320</v>
      </c>
      <c r="R67" s="51"/>
      <c r="S67" s="74"/>
      <c r="T67" s="74"/>
      <c r="U67" s="74"/>
      <c r="V67" s="74"/>
      <c r="AA67" s="215"/>
      <c r="AB67" s="215"/>
    </row>
    <row r="68" spans="1:28" s="75" customFormat="1" ht="42">
      <c r="A68" s="79" t="s">
        <v>446</v>
      </c>
      <c r="B68" s="92"/>
      <c r="C68" s="74"/>
      <c r="D68" s="74"/>
      <c r="E68" s="74">
        <f t="shared" si="8"/>
        <v>0</v>
      </c>
      <c r="F68" s="109">
        <v>1</v>
      </c>
      <c r="G68" s="109">
        <v>1</v>
      </c>
      <c r="H68" s="109">
        <v>230</v>
      </c>
      <c r="I68" s="109">
        <v>250</v>
      </c>
      <c r="J68" s="109">
        <v>1</v>
      </c>
      <c r="K68" s="109">
        <v>1</v>
      </c>
      <c r="L68" s="109">
        <v>0</v>
      </c>
      <c r="M68" s="109">
        <v>0</v>
      </c>
      <c r="N68" s="74">
        <f t="shared" si="9"/>
        <v>232</v>
      </c>
      <c r="O68" s="74">
        <f t="shared" si="9"/>
        <v>252</v>
      </c>
      <c r="P68" s="74">
        <f t="shared" si="1"/>
        <v>484</v>
      </c>
      <c r="Q68" s="111" t="s">
        <v>320</v>
      </c>
      <c r="R68" s="51"/>
      <c r="S68" s="74"/>
      <c r="T68" s="74"/>
      <c r="U68" s="74"/>
      <c r="V68" s="74"/>
      <c r="AA68" s="215"/>
      <c r="AB68" s="215"/>
    </row>
    <row r="69" spans="1:28" s="75" customFormat="1" ht="21">
      <c r="A69" s="74" t="s">
        <v>447</v>
      </c>
      <c r="B69" s="92"/>
      <c r="C69" s="74"/>
      <c r="D69" s="74"/>
      <c r="E69" s="74">
        <f t="shared" si="8"/>
        <v>0</v>
      </c>
      <c r="F69" s="109">
        <v>0</v>
      </c>
      <c r="G69" s="109">
        <v>0</v>
      </c>
      <c r="H69" s="109">
        <v>74</v>
      </c>
      <c r="I69" s="109">
        <v>69</v>
      </c>
      <c r="J69" s="109">
        <v>1</v>
      </c>
      <c r="K69" s="109">
        <v>2</v>
      </c>
      <c r="L69" s="109">
        <v>0</v>
      </c>
      <c r="M69" s="109">
        <v>0</v>
      </c>
      <c r="N69" s="74">
        <f t="shared" si="9"/>
        <v>75</v>
      </c>
      <c r="O69" s="74">
        <f t="shared" si="9"/>
        <v>71</v>
      </c>
      <c r="P69" s="74">
        <f t="shared" si="1"/>
        <v>146</v>
      </c>
      <c r="Q69" s="111" t="s">
        <v>320</v>
      </c>
      <c r="R69" s="51"/>
      <c r="S69" s="74"/>
      <c r="T69" s="74"/>
      <c r="U69" s="74"/>
      <c r="V69" s="74"/>
      <c r="AA69" s="215"/>
      <c r="AB69" s="215"/>
    </row>
    <row r="70" spans="1:28" s="75" customFormat="1" ht="42">
      <c r="A70" s="79" t="s">
        <v>448</v>
      </c>
      <c r="B70" s="92"/>
      <c r="C70" s="74"/>
      <c r="D70" s="74"/>
      <c r="E70" s="74">
        <f t="shared" si="8"/>
        <v>0</v>
      </c>
      <c r="F70" s="109">
        <v>1</v>
      </c>
      <c r="G70" s="109">
        <v>1</v>
      </c>
      <c r="H70" s="109">
        <v>250</v>
      </c>
      <c r="I70" s="109">
        <v>246</v>
      </c>
      <c r="J70" s="109">
        <v>1</v>
      </c>
      <c r="K70" s="109">
        <v>1</v>
      </c>
      <c r="L70" s="109">
        <v>0</v>
      </c>
      <c r="M70" s="109">
        <v>0</v>
      </c>
      <c r="N70" s="74">
        <f t="shared" si="9"/>
        <v>252</v>
      </c>
      <c r="O70" s="74">
        <f t="shared" si="9"/>
        <v>248</v>
      </c>
      <c r="P70" s="74">
        <f t="shared" si="1"/>
        <v>500</v>
      </c>
      <c r="Q70" s="111" t="s">
        <v>320</v>
      </c>
      <c r="R70" s="51"/>
      <c r="S70" s="74"/>
      <c r="T70" s="74"/>
      <c r="U70" s="74"/>
      <c r="V70" s="74"/>
      <c r="AA70" s="215"/>
      <c r="AB70" s="215"/>
    </row>
    <row r="71" spans="1:28" s="75" customFormat="1" ht="21">
      <c r="A71" s="74" t="s">
        <v>449</v>
      </c>
      <c r="B71" s="92"/>
      <c r="C71" s="74"/>
      <c r="D71" s="74"/>
      <c r="E71" s="74">
        <f t="shared" si="8"/>
        <v>0</v>
      </c>
      <c r="F71" s="109">
        <v>12</v>
      </c>
      <c r="G71" s="109">
        <v>29</v>
      </c>
      <c r="H71" s="109">
        <v>3</v>
      </c>
      <c r="I71" s="109">
        <v>6</v>
      </c>
      <c r="J71" s="109">
        <v>0</v>
      </c>
      <c r="K71" s="109">
        <v>0</v>
      </c>
      <c r="L71" s="109">
        <v>0</v>
      </c>
      <c r="M71" s="109">
        <v>0</v>
      </c>
      <c r="N71" s="74">
        <f t="shared" si="9"/>
        <v>15</v>
      </c>
      <c r="O71" s="74">
        <f t="shared" si="9"/>
        <v>35</v>
      </c>
      <c r="P71" s="74">
        <f t="shared" si="1"/>
        <v>50</v>
      </c>
      <c r="Q71" s="111" t="s">
        <v>320</v>
      </c>
      <c r="R71" s="51"/>
      <c r="S71" s="74"/>
      <c r="T71" s="74"/>
      <c r="U71" s="74"/>
      <c r="V71" s="74"/>
      <c r="AA71" s="215"/>
      <c r="AB71" s="215"/>
    </row>
    <row r="72" spans="1:28" s="75" customFormat="1" ht="21">
      <c r="A72" s="74" t="s">
        <v>450</v>
      </c>
      <c r="B72" s="92"/>
      <c r="C72" s="74"/>
      <c r="D72" s="74"/>
      <c r="E72" s="74">
        <f t="shared" si="8"/>
        <v>0</v>
      </c>
      <c r="F72" s="109">
        <v>200</v>
      </c>
      <c r="G72" s="109">
        <v>280</v>
      </c>
      <c r="H72" s="109">
        <v>26</v>
      </c>
      <c r="I72" s="109">
        <v>31</v>
      </c>
      <c r="J72" s="109">
        <v>2</v>
      </c>
      <c r="K72" s="109">
        <v>9</v>
      </c>
      <c r="L72" s="109">
        <v>0</v>
      </c>
      <c r="M72" s="109">
        <v>0</v>
      </c>
      <c r="N72" s="74">
        <f t="shared" si="9"/>
        <v>228</v>
      </c>
      <c r="O72" s="74">
        <f t="shared" si="9"/>
        <v>320</v>
      </c>
      <c r="P72" s="74">
        <f t="shared" si="1"/>
        <v>548</v>
      </c>
      <c r="Q72" s="111" t="s">
        <v>320</v>
      </c>
      <c r="R72" s="51"/>
      <c r="S72" s="74"/>
      <c r="T72" s="74"/>
      <c r="U72" s="74"/>
      <c r="V72" s="74"/>
      <c r="AA72" s="215"/>
      <c r="AB72" s="215"/>
    </row>
    <row r="73" spans="1:22" ht="21">
      <c r="A73" s="90" t="s">
        <v>451</v>
      </c>
      <c r="B73" s="95">
        <v>43399</v>
      </c>
      <c r="C73" s="90">
        <f>120+367+1289+332+315+388+129</f>
        <v>2940</v>
      </c>
      <c r="D73" s="90">
        <f>108+369+1266+299+320+302+99</f>
        <v>2763</v>
      </c>
      <c r="E73" s="74">
        <f t="shared" si="8"/>
        <v>5703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f>F73+H73+J73+L73+C73</f>
        <v>2940</v>
      </c>
      <c r="O73" s="109">
        <f>G73+I73+K73+M73+D73</f>
        <v>2763</v>
      </c>
      <c r="P73" s="74">
        <f t="shared" si="1"/>
        <v>5703</v>
      </c>
      <c r="Q73" s="111">
        <f t="shared" si="5"/>
        <v>13.140855780087099</v>
      </c>
      <c r="R73" s="123">
        <v>618000</v>
      </c>
      <c r="S73" s="90">
        <v>151200</v>
      </c>
      <c r="T73" s="90">
        <v>51600</v>
      </c>
      <c r="U73" s="90">
        <f>S73+T73</f>
        <v>202800</v>
      </c>
      <c r="V73" s="241">
        <f>U73*100/R73</f>
        <v>32.81553398058252</v>
      </c>
    </row>
    <row r="74" spans="1:22" ht="84">
      <c r="A74" s="221" t="s">
        <v>452</v>
      </c>
      <c r="B74" s="222"/>
      <c r="C74" s="223"/>
      <c r="D74" s="223"/>
      <c r="E74" s="74">
        <f t="shared" si="8"/>
        <v>0</v>
      </c>
      <c r="F74" s="223"/>
      <c r="G74" s="223"/>
      <c r="H74" s="223"/>
      <c r="I74" s="223"/>
      <c r="J74" s="223"/>
      <c r="K74" s="223"/>
      <c r="L74" s="223"/>
      <c r="M74" s="223"/>
      <c r="N74" s="223">
        <f aca="true" t="shared" si="11" ref="N74:O84">F74+H74+J74+L74</f>
        <v>0</v>
      </c>
      <c r="O74" s="223">
        <f t="shared" si="11"/>
        <v>0</v>
      </c>
      <c r="P74" s="223">
        <f t="shared" si="1"/>
        <v>0</v>
      </c>
      <c r="Q74" s="231" t="s">
        <v>320</v>
      </c>
      <c r="R74" s="224"/>
      <c r="S74" s="223"/>
      <c r="T74" s="223"/>
      <c r="U74" s="223"/>
      <c r="V74" s="223"/>
    </row>
    <row r="75" spans="1:28" s="75" customFormat="1" ht="21">
      <c r="A75" s="92" t="s">
        <v>68</v>
      </c>
      <c r="B75" s="92"/>
      <c r="C75" s="74"/>
      <c r="D75" s="74"/>
      <c r="E75" s="74">
        <f t="shared" si="8"/>
        <v>0</v>
      </c>
      <c r="F75" s="74"/>
      <c r="G75" s="74"/>
      <c r="H75" s="74"/>
      <c r="I75" s="74"/>
      <c r="J75" s="74"/>
      <c r="K75" s="74"/>
      <c r="L75" s="74"/>
      <c r="M75" s="74"/>
      <c r="N75" s="74">
        <f t="shared" si="11"/>
        <v>0</v>
      </c>
      <c r="O75" s="74">
        <f t="shared" si="11"/>
        <v>0</v>
      </c>
      <c r="P75" s="74">
        <f aca="true" t="shared" si="12" ref="P75:P105">N75+O75</f>
        <v>0</v>
      </c>
      <c r="Q75" s="111" t="s">
        <v>320</v>
      </c>
      <c r="R75" s="51"/>
      <c r="S75" s="74"/>
      <c r="T75" s="74"/>
      <c r="U75" s="74"/>
      <c r="V75" s="74"/>
      <c r="AA75" s="215"/>
      <c r="AB75" s="215"/>
    </row>
    <row r="76" spans="1:28" s="75" customFormat="1" ht="21">
      <c r="A76" s="92" t="s">
        <v>69</v>
      </c>
      <c r="B76" s="92"/>
      <c r="C76" s="74"/>
      <c r="D76" s="74"/>
      <c r="E76" s="74">
        <f t="shared" si="8"/>
        <v>0</v>
      </c>
      <c r="F76" s="74"/>
      <c r="G76" s="74"/>
      <c r="H76" s="74"/>
      <c r="I76" s="74"/>
      <c r="J76" s="74"/>
      <c r="K76" s="74"/>
      <c r="L76" s="74"/>
      <c r="M76" s="74"/>
      <c r="N76" s="74">
        <f t="shared" si="11"/>
        <v>0</v>
      </c>
      <c r="O76" s="74">
        <f t="shared" si="11"/>
        <v>0</v>
      </c>
      <c r="P76" s="74">
        <f t="shared" si="12"/>
        <v>0</v>
      </c>
      <c r="Q76" s="111" t="s">
        <v>320</v>
      </c>
      <c r="R76" s="51">
        <v>263890</v>
      </c>
      <c r="S76" s="74">
        <v>263818</v>
      </c>
      <c r="T76" s="74">
        <v>0</v>
      </c>
      <c r="U76" s="74">
        <v>263818</v>
      </c>
      <c r="V76" s="216">
        <f>U76*100/R76</f>
        <v>99.97271590435409</v>
      </c>
      <c r="AA76" s="215"/>
      <c r="AB76" s="215"/>
    </row>
    <row r="77" spans="1:28" s="75" customFormat="1" ht="21">
      <c r="A77" s="92" t="s">
        <v>70</v>
      </c>
      <c r="B77" s="92" t="s">
        <v>320</v>
      </c>
      <c r="C77" s="74"/>
      <c r="D77" s="74"/>
      <c r="E77" s="74">
        <f t="shared" si="8"/>
        <v>0</v>
      </c>
      <c r="F77" s="74"/>
      <c r="G77" s="74"/>
      <c r="H77" s="74"/>
      <c r="I77" s="74"/>
      <c r="J77" s="74"/>
      <c r="K77" s="74"/>
      <c r="L77" s="74"/>
      <c r="M77" s="74"/>
      <c r="N77" s="74">
        <f t="shared" si="11"/>
        <v>0</v>
      </c>
      <c r="O77" s="74">
        <f t="shared" si="11"/>
        <v>0</v>
      </c>
      <c r="P77" s="74">
        <f t="shared" si="12"/>
        <v>0</v>
      </c>
      <c r="Q77" s="111" t="s">
        <v>320</v>
      </c>
      <c r="R77" s="51">
        <v>269488</v>
      </c>
      <c r="S77" s="74">
        <v>51903.2</v>
      </c>
      <c r="T77" s="74">
        <v>0</v>
      </c>
      <c r="U77" s="74">
        <v>51903.2</v>
      </c>
      <c r="V77" s="216">
        <f>U77*100/R77</f>
        <v>19.259929941221873</v>
      </c>
      <c r="AA77" s="215"/>
      <c r="AB77" s="215"/>
    </row>
    <row r="78" spans="1:22" ht="21">
      <c r="A78" s="101" t="s">
        <v>453</v>
      </c>
      <c r="B78" s="96">
        <v>1147</v>
      </c>
      <c r="C78" s="90"/>
      <c r="D78" s="90"/>
      <c r="E78" s="74">
        <f t="shared" si="8"/>
        <v>0</v>
      </c>
      <c r="F78" s="109">
        <v>0</v>
      </c>
      <c r="G78" s="109">
        <v>0</v>
      </c>
      <c r="H78" s="109">
        <v>163</v>
      </c>
      <c r="I78" s="109">
        <v>138</v>
      </c>
      <c r="J78" s="109">
        <v>0</v>
      </c>
      <c r="K78" s="109">
        <v>0</v>
      </c>
      <c r="L78" s="109">
        <v>0</v>
      </c>
      <c r="M78" s="109">
        <v>0</v>
      </c>
      <c r="N78" s="74">
        <f t="shared" si="11"/>
        <v>163</v>
      </c>
      <c r="O78" s="74">
        <f t="shared" si="11"/>
        <v>138</v>
      </c>
      <c r="P78" s="74">
        <f t="shared" si="12"/>
        <v>301</v>
      </c>
      <c r="Q78" s="111">
        <f aca="true" t="shared" si="13" ref="Q78:Q83">P78*100/B78</f>
        <v>26.242371403661725</v>
      </c>
      <c r="R78" s="123">
        <v>0</v>
      </c>
      <c r="S78" s="90"/>
      <c r="T78" s="90"/>
      <c r="U78" s="90"/>
      <c r="V78" s="90"/>
    </row>
    <row r="79" spans="1:22" ht="21">
      <c r="A79" s="101" t="s">
        <v>454</v>
      </c>
      <c r="B79" s="96">
        <v>1147</v>
      </c>
      <c r="C79" s="90"/>
      <c r="D79" s="90"/>
      <c r="E79" s="74">
        <f t="shared" si="8"/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74">
        <f t="shared" si="11"/>
        <v>0</v>
      </c>
      <c r="O79" s="74">
        <f t="shared" si="11"/>
        <v>0</v>
      </c>
      <c r="P79" s="74">
        <f t="shared" si="12"/>
        <v>0</v>
      </c>
      <c r="Q79" s="111">
        <f t="shared" si="13"/>
        <v>0</v>
      </c>
      <c r="R79" s="123">
        <v>0</v>
      </c>
      <c r="S79" s="90"/>
      <c r="T79" s="90"/>
      <c r="U79" s="90"/>
      <c r="V79" s="90"/>
    </row>
    <row r="80" spans="1:22" ht="21">
      <c r="A80" s="101" t="s">
        <v>455</v>
      </c>
      <c r="B80" s="96">
        <v>1147</v>
      </c>
      <c r="C80" s="90">
        <f>1+460+5</f>
        <v>466</v>
      </c>
      <c r="D80" s="90">
        <f>1+409+5</f>
        <v>415</v>
      </c>
      <c r="E80" s="74">
        <f t="shared" si="8"/>
        <v>881</v>
      </c>
      <c r="F80" s="109">
        <v>0</v>
      </c>
      <c r="G80" s="109">
        <v>0</v>
      </c>
      <c r="H80" s="109">
        <v>37</v>
      </c>
      <c r="I80" s="109">
        <v>22</v>
      </c>
      <c r="J80" s="109">
        <v>0</v>
      </c>
      <c r="K80" s="109">
        <v>0</v>
      </c>
      <c r="L80" s="109">
        <v>0</v>
      </c>
      <c r="M80" s="109">
        <v>0</v>
      </c>
      <c r="N80" s="109">
        <f aca="true" t="shared" si="14" ref="N80:O82">F80+H80+J80+L80+C80</f>
        <v>503</v>
      </c>
      <c r="O80" s="109">
        <f t="shared" si="14"/>
        <v>437</v>
      </c>
      <c r="P80" s="74">
        <f t="shared" si="12"/>
        <v>940</v>
      </c>
      <c r="Q80" s="111">
        <f t="shared" si="13"/>
        <v>81.95292066259809</v>
      </c>
      <c r="R80" s="123">
        <v>0</v>
      </c>
      <c r="S80" s="90"/>
      <c r="T80" s="90"/>
      <c r="U80" s="90"/>
      <c r="V80" s="90"/>
    </row>
    <row r="81" spans="1:22" ht="21">
      <c r="A81" s="101" t="s">
        <v>456</v>
      </c>
      <c r="B81" s="96">
        <v>1147</v>
      </c>
      <c r="C81" s="90">
        <v>37</v>
      </c>
      <c r="D81" s="90">
        <v>23</v>
      </c>
      <c r="E81" s="74">
        <f t="shared" si="8"/>
        <v>60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f t="shared" si="14"/>
        <v>37</v>
      </c>
      <c r="O81" s="109">
        <f t="shared" si="14"/>
        <v>23</v>
      </c>
      <c r="P81" s="74">
        <f>N81+O81</f>
        <v>60</v>
      </c>
      <c r="Q81" s="111">
        <f t="shared" si="13"/>
        <v>5.231037489102005</v>
      </c>
      <c r="R81" s="123">
        <v>0</v>
      </c>
      <c r="S81" s="90"/>
      <c r="T81" s="90"/>
      <c r="U81" s="90"/>
      <c r="V81" s="90"/>
    </row>
    <row r="82" spans="1:22" ht="21">
      <c r="A82" s="101" t="s">
        <v>457</v>
      </c>
      <c r="B82" s="96">
        <v>100</v>
      </c>
      <c r="C82" s="90">
        <v>54</v>
      </c>
      <c r="D82" s="90">
        <v>50</v>
      </c>
      <c r="E82" s="74">
        <f t="shared" si="8"/>
        <v>104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f t="shared" si="14"/>
        <v>54</v>
      </c>
      <c r="O82" s="109">
        <f t="shared" si="14"/>
        <v>50</v>
      </c>
      <c r="P82" s="74">
        <f>N82+O82</f>
        <v>104</v>
      </c>
      <c r="Q82" s="111">
        <f t="shared" si="13"/>
        <v>104</v>
      </c>
      <c r="R82" s="123">
        <v>0</v>
      </c>
      <c r="S82" s="90"/>
      <c r="T82" s="90"/>
      <c r="U82" s="90"/>
      <c r="V82" s="90"/>
    </row>
    <row r="83" spans="1:22" ht="21">
      <c r="A83" s="101" t="s">
        <v>458</v>
      </c>
      <c r="B83" s="96">
        <v>100</v>
      </c>
      <c r="C83" s="90"/>
      <c r="D83" s="90"/>
      <c r="E83" s="74">
        <f t="shared" si="8"/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74">
        <f t="shared" si="11"/>
        <v>0</v>
      </c>
      <c r="O83" s="74">
        <f t="shared" si="11"/>
        <v>0</v>
      </c>
      <c r="P83" s="74">
        <f t="shared" si="12"/>
        <v>0</v>
      </c>
      <c r="Q83" s="111">
        <f t="shared" si="13"/>
        <v>0</v>
      </c>
      <c r="R83" s="123">
        <v>0</v>
      </c>
      <c r="S83" s="90"/>
      <c r="T83" s="90"/>
      <c r="U83" s="90"/>
      <c r="V83" s="90"/>
    </row>
    <row r="84" spans="1:22" ht="42">
      <c r="A84" s="101" t="s">
        <v>459</v>
      </c>
      <c r="B84" s="96">
        <v>18</v>
      </c>
      <c r="C84" s="90"/>
      <c r="D84" s="90"/>
      <c r="E84" s="74">
        <f t="shared" si="8"/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74">
        <f t="shared" si="11"/>
        <v>0</v>
      </c>
      <c r="O84" s="74">
        <f t="shared" si="11"/>
        <v>0</v>
      </c>
      <c r="P84" s="74">
        <f t="shared" si="12"/>
        <v>0</v>
      </c>
      <c r="Q84" s="111" t="s">
        <v>320</v>
      </c>
      <c r="R84" s="123">
        <v>0</v>
      </c>
      <c r="S84" s="90"/>
      <c r="T84" s="90"/>
      <c r="U84" s="90"/>
      <c r="V84" s="90"/>
    </row>
    <row r="85" spans="1:28" s="59" customFormat="1" ht="132.75" customHeight="1">
      <c r="A85" s="328" t="s">
        <v>3</v>
      </c>
      <c r="B85" s="330" t="s">
        <v>4</v>
      </c>
      <c r="C85" s="332" t="s">
        <v>5</v>
      </c>
      <c r="D85" s="333"/>
      <c r="E85" s="330" t="s">
        <v>6</v>
      </c>
      <c r="F85" s="332" t="s">
        <v>416</v>
      </c>
      <c r="G85" s="337"/>
      <c r="H85" s="337"/>
      <c r="I85" s="337"/>
      <c r="J85" s="337"/>
      <c r="K85" s="337"/>
      <c r="L85" s="337"/>
      <c r="M85" s="333"/>
      <c r="N85" s="332" t="s">
        <v>8</v>
      </c>
      <c r="O85" s="333"/>
      <c r="P85" s="330" t="s">
        <v>417</v>
      </c>
      <c r="Q85" s="330" t="s">
        <v>9</v>
      </c>
      <c r="R85" s="362" t="s">
        <v>10</v>
      </c>
      <c r="S85" s="330" t="s">
        <v>11</v>
      </c>
      <c r="T85" s="330" t="s">
        <v>12</v>
      </c>
      <c r="U85" s="330" t="s">
        <v>13</v>
      </c>
      <c r="V85" s="330" t="s">
        <v>14</v>
      </c>
      <c r="W85" s="58"/>
      <c r="X85" s="58"/>
      <c r="AA85" s="211"/>
      <c r="AB85" s="211"/>
    </row>
    <row r="86" spans="1:28" s="59" customFormat="1" ht="28.5" customHeight="1">
      <c r="A86" s="329"/>
      <c r="B86" s="331"/>
      <c r="C86" s="334"/>
      <c r="D86" s="335"/>
      <c r="E86" s="336"/>
      <c r="F86" s="339" t="s">
        <v>15</v>
      </c>
      <c r="G86" s="339"/>
      <c r="H86" s="339" t="s">
        <v>16</v>
      </c>
      <c r="I86" s="339"/>
      <c r="J86" s="339" t="s">
        <v>17</v>
      </c>
      <c r="K86" s="339"/>
      <c r="L86" s="339" t="s">
        <v>18</v>
      </c>
      <c r="M86" s="339"/>
      <c r="N86" s="334"/>
      <c r="O86" s="335"/>
      <c r="P86" s="336"/>
      <c r="Q86" s="331"/>
      <c r="R86" s="363"/>
      <c r="S86" s="331"/>
      <c r="T86" s="331"/>
      <c r="U86" s="331"/>
      <c r="V86" s="331"/>
      <c r="W86" s="58"/>
      <c r="X86" s="58"/>
      <c r="AA86" s="211"/>
      <c r="AB86" s="211"/>
    </row>
    <row r="87" spans="1:28" s="59" customFormat="1" ht="24" customHeight="1">
      <c r="A87" s="329"/>
      <c r="B87" s="336"/>
      <c r="C87" s="60" t="s">
        <v>19</v>
      </c>
      <c r="D87" s="60" t="s">
        <v>20</v>
      </c>
      <c r="E87" s="61" t="s">
        <v>21</v>
      </c>
      <c r="F87" s="60" t="s">
        <v>19</v>
      </c>
      <c r="G87" s="60" t="s">
        <v>20</v>
      </c>
      <c r="H87" s="60" t="s">
        <v>19</v>
      </c>
      <c r="I87" s="60" t="s">
        <v>20</v>
      </c>
      <c r="J87" s="60" t="s">
        <v>19</v>
      </c>
      <c r="K87" s="60" t="s">
        <v>20</v>
      </c>
      <c r="L87" s="60" t="s">
        <v>19</v>
      </c>
      <c r="M87" s="60" t="s">
        <v>20</v>
      </c>
      <c r="N87" s="60" t="s">
        <v>19</v>
      </c>
      <c r="O87" s="60" t="s">
        <v>20</v>
      </c>
      <c r="P87" s="61" t="s">
        <v>21</v>
      </c>
      <c r="Q87" s="336"/>
      <c r="R87" s="364"/>
      <c r="S87" s="336"/>
      <c r="T87" s="336"/>
      <c r="U87" s="336"/>
      <c r="V87" s="336"/>
      <c r="AA87" s="211"/>
      <c r="AB87" s="211"/>
    </row>
    <row r="88" spans="1:28" s="75" customFormat="1" ht="21">
      <c r="A88" s="92" t="s">
        <v>73</v>
      </c>
      <c r="B88" s="242">
        <v>2000</v>
      </c>
      <c r="C88" s="92">
        <v>618</v>
      </c>
      <c r="D88" s="92">
        <v>529</v>
      </c>
      <c r="E88" s="74">
        <f t="shared" si="8"/>
        <v>1147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f>C88+F88+H88+J88+L88</f>
        <v>618</v>
      </c>
      <c r="O88" s="92">
        <f>D88+G88+I88+K88+M88</f>
        <v>529</v>
      </c>
      <c r="P88" s="92">
        <f t="shared" si="12"/>
        <v>1147</v>
      </c>
      <c r="Q88" s="243">
        <f>P88*100/B88</f>
        <v>57.35</v>
      </c>
      <c r="R88" s="244">
        <f>755184+310320</f>
        <v>1065504</v>
      </c>
      <c r="S88" s="242">
        <v>483777.18</v>
      </c>
      <c r="T88" s="242">
        <v>87787.95</v>
      </c>
      <c r="U88" s="242">
        <f>483777.18+T88</f>
        <v>571565.13</v>
      </c>
      <c r="V88" s="245">
        <f>U88*100/R88</f>
        <v>53.642701482115505</v>
      </c>
      <c r="AA88" s="215"/>
      <c r="AB88" s="215"/>
    </row>
    <row r="89" spans="1:28" s="75" customFormat="1" ht="21">
      <c r="A89" s="235" t="s">
        <v>74</v>
      </c>
      <c r="B89" s="246"/>
      <c r="C89" s="235">
        <v>13</v>
      </c>
      <c r="D89" s="235">
        <v>28</v>
      </c>
      <c r="E89" s="74">
        <f t="shared" si="8"/>
        <v>41</v>
      </c>
      <c r="F89" s="246">
        <v>0</v>
      </c>
      <c r="G89" s="246">
        <v>0</v>
      </c>
      <c r="H89" s="246">
        <v>0</v>
      </c>
      <c r="I89" s="246">
        <v>0</v>
      </c>
      <c r="J89" s="246">
        <v>0</v>
      </c>
      <c r="K89" s="246">
        <f>K90+K91</f>
        <v>0</v>
      </c>
      <c r="L89" s="246">
        <f>L90+L91</f>
        <v>0</v>
      </c>
      <c r="M89" s="246">
        <f>M90+M91</f>
        <v>0</v>
      </c>
      <c r="N89" s="92">
        <f aca="true" t="shared" si="15" ref="N89:O103">C89+F89+H89+J89+L89</f>
        <v>13</v>
      </c>
      <c r="O89" s="92">
        <f t="shared" si="15"/>
        <v>28</v>
      </c>
      <c r="P89" s="246">
        <f t="shared" si="12"/>
        <v>41</v>
      </c>
      <c r="Q89" s="237" t="s">
        <v>320</v>
      </c>
      <c r="R89" s="234"/>
      <c r="S89" s="235"/>
      <c r="T89" s="235"/>
      <c r="U89" s="235"/>
      <c r="V89" s="235"/>
      <c r="AA89" s="215"/>
      <c r="AB89" s="215"/>
    </row>
    <row r="90" spans="1:28" s="75" customFormat="1" ht="21">
      <c r="A90" s="74" t="s">
        <v>460</v>
      </c>
      <c r="B90" s="92"/>
      <c r="C90" s="74">
        <v>6</v>
      </c>
      <c r="D90" s="74">
        <v>15</v>
      </c>
      <c r="E90" s="74">
        <f t="shared" si="8"/>
        <v>21</v>
      </c>
      <c r="F90" s="109">
        <v>0</v>
      </c>
      <c r="G90" s="109">
        <v>0</v>
      </c>
      <c r="H90" s="74">
        <v>0</v>
      </c>
      <c r="I90" s="74">
        <v>0</v>
      </c>
      <c r="J90" s="109">
        <v>0</v>
      </c>
      <c r="K90" s="109">
        <v>0</v>
      </c>
      <c r="L90" s="109">
        <v>0</v>
      </c>
      <c r="M90" s="109">
        <v>0</v>
      </c>
      <c r="N90" s="92">
        <f t="shared" si="15"/>
        <v>6</v>
      </c>
      <c r="O90" s="92">
        <f t="shared" si="15"/>
        <v>15</v>
      </c>
      <c r="P90" s="74">
        <f t="shared" si="12"/>
        <v>21</v>
      </c>
      <c r="Q90" s="111" t="s">
        <v>320</v>
      </c>
      <c r="R90" s="51"/>
      <c r="S90" s="74"/>
      <c r="T90" s="74"/>
      <c r="U90" s="74"/>
      <c r="V90" s="74"/>
      <c r="AA90" s="215"/>
      <c r="AB90" s="215"/>
    </row>
    <row r="91" spans="1:28" s="75" customFormat="1" ht="21">
      <c r="A91" s="74" t="s">
        <v>461</v>
      </c>
      <c r="B91" s="92"/>
      <c r="C91" s="74">
        <v>7</v>
      </c>
      <c r="D91" s="74">
        <v>13</v>
      </c>
      <c r="E91" s="74">
        <f t="shared" si="8"/>
        <v>20</v>
      </c>
      <c r="F91" s="74">
        <v>0</v>
      </c>
      <c r="G91" s="74">
        <v>0</v>
      </c>
      <c r="H91" s="74">
        <v>0</v>
      </c>
      <c r="I91" s="74">
        <v>0</v>
      </c>
      <c r="J91" s="109">
        <v>0</v>
      </c>
      <c r="K91" s="109">
        <v>0</v>
      </c>
      <c r="L91" s="109">
        <v>0</v>
      </c>
      <c r="M91" s="109">
        <v>0</v>
      </c>
      <c r="N91" s="92">
        <f t="shared" si="15"/>
        <v>7</v>
      </c>
      <c r="O91" s="92">
        <f t="shared" si="15"/>
        <v>13</v>
      </c>
      <c r="P91" s="74">
        <f t="shared" si="12"/>
        <v>20</v>
      </c>
      <c r="Q91" s="111" t="s">
        <v>320</v>
      </c>
      <c r="R91" s="51"/>
      <c r="S91" s="74"/>
      <c r="T91" s="74"/>
      <c r="U91" s="74"/>
      <c r="V91" s="74"/>
      <c r="AA91" s="215"/>
      <c r="AB91" s="215"/>
    </row>
    <row r="92" spans="1:28" s="239" customFormat="1" ht="21">
      <c r="A92" s="235" t="s">
        <v>75</v>
      </c>
      <c r="B92" s="246"/>
      <c r="C92" s="235">
        <v>244</v>
      </c>
      <c r="D92" s="235">
        <v>193</v>
      </c>
      <c r="E92" s="235">
        <f t="shared" si="8"/>
        <v>437</v>
      </c>
      <c r="F92" s="246">
        <v>0</v>
      </c>
      <c r="G92" s="246">
        <v>0</v>
      </c>
      <c r="H92" s="246">
        <v>0</v>
      </c>
      <c r="I92" s="246">
        <v>0</v>
      </c>
      <c r="J92" s="246">
        <v>0</v>
      </c>
      <c r="K92" s="246">
        <v>0</v>
      </c>
      <c r="L92" s="236">
        <v>0</v>
      </c>
      <c r="M92" s="246">
        <f>M93+M94</f>
        <v>4</v>
      </c>
      <c r="N92" s="246">
        <f t="shared" si="15"/>
        <v>244</v>
      </c>
      <c r="O92" s="246">
        <f t="shared" si="15"/>
        <v>197</v>
      </c>
      <c r="P92" s="246">
        <f t="shared" si="12"/>
        <v>441</v>
      </c>
      <c r="Q92" s="237" t="s">
        <v>320</v>
      </c>
      <c r="R92" s="234"/>
      <c r="S92" s="235"/>
      <c r="T92" s="235"/>
      <c r="U92" s="235"/>
      <c r="V92" s="235"/>
      <c r="AA92" s="240"/>
      <c r="AB92" s="240"/>
    </row>
    <row r="93" spans="1:28" s="75" customFormat="1" ht="21">
      <c r="A93" s="74" t="s">
        <v>460</v>
      </c>
      <c r="B93" s="92"/>
      <c r="C93" s="74">
        <v>242</v>
      </c>
      <c r="D93" s="74">
        <v>192</v>
      </c>
      <c r="E93" s="74">
        <f t="shared" si="8"/>
        <v>434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109">
        <v>0</v>
      </c>
      <c r="M93" s="74">
        <v>4</v>
      </c>
      <c r="N93" s="92">
        <f t="shared" si="15"/>
        <v>242</v>
      </c>
      <c r="O93" s="92">
        <f t="shared" si="15"/>
        <v>196</v>
      </c>
      <c r="P93" s="74">
        <f t="shared" si="12"/>
        <v>438</v>
      </c>
      <c r="Q93" s="111" t="s">
        <v>320</v>
      </c>
      <c r="R93" s="51"/>
      <c r="S93" s="74"/>
      <c r="T93" s="74"/>
      <c r="U93" s="74"/>
      <c r="V93" s="74"/>
      <c r="AA93" s="215"/>
      <c r="AB93" s="215"/>
    </row>
    <row r="94" spans="1:28" s="75" customFormat="1" ht="21">
      <c r="A94" s="74" t="s">
        <v>461</v>
      </c>
      <c r="B94" s="92"/>
      <c r="C94" s="74">
        <v>2</v>
      </c>
      <c r="D94" s="74">
        <v>1</v>
      </c>
      <c r="E94" s="74">
        <f t="shared" si="8"/>
        <v>3</v>
      </c>
      <c r="F94" s="109">
        <v>0</v>
      </c>
      <c r="G94" s="109">
        <v>0</v>
      </c>
      <c r="H94" s="74">
        <v>0</v>
      </c>
      <c r="I94" s="74">
        <v>0</v>
      </c>
      <c r="J94" s="109">
        <v>0</v>
      </c>
      <c r="K94" s="109">
        <v>0</v>
      </c>
      <c r="L94" s="109">
        <v>0</v>
      </c>
      <c r="M94" s="109">
        <v>0</v>
      </c>
      <c r="N94" s="92">
        <f t="shared" si="15"/>
        <v>2</v>
      </c>
      <c r="O94" s="92">
        <f t="shared" si="15"/>
        <v>1</v>
      </c>
      <c r="P94" s="74">
        <f t="shared" si="12"/>
        <v>3</v>
      </c>
      <c r="Q94" s="111" t="s">
        <v>320</v>
      </c>
      <c r="R94" s="51"/>
      <c r="S94" s="74"/>
      <c r="T94" s="74"/>
      <c r="U94" s="74"/>
      <c r="V94" s="74"/>
      <c r="AA94" s="215"/>
      <c r="AB94" s="215"/>
    </row>
    <row r="95" spans="1:28" s="239" customFormat="1" ht="21">
      <c r="A95" s="235" t="s">
        <v>76</v>
      </c>
      <c r="B95" s="246"/>
      <c r="C95" s="235">
        <v>361</v>
      </c>
      <c r="D95" s="235">
        <v>308</v>
      </c>
      <c r="E95" s="235">
        <f t="shared" si="8"/>
        <v>669</v>
      </c>
      <c r="F95" s="246">
        <f>F96+F97</f>
        <v>0</v>
      </c>
      <c r="G95" s="246">
        <f aca="true" t="shared" si="16" ref="G95:M95">G96+G97</f>
        <v>0</v>
      </c>
      <c r="H95" s="246">
        <f t="shared" si="16"/>
        <v>0</v>
      </c>
      <c r="I95" s="246">
        <f t="shared" si="16"/>
        <v>0</v>
      </c>
      <c r="J95" s="246">
        <f t="shared" si="16"/>
        <v>0</v>
      </c>
      <c r="K95" s="246">
        <f t="shared" si="16"/>
        <v>0</v>
      </c>
      <c r="L95" s="246">
        <f t="shared" si="16"/>
        <v>0</v>
      </c>
      <c r="M95" s="246">
        <f t="shared" si="16"/>
        <v>0</v>
      </c>
      <c r="N95" s="246">
        <f t="shared" si="15"/>
        <v>361</v>
      </c>
      <c r="O95" s="246">
        <f t="shared" si="15"/>
        <v>308</v>
      </c>
      <c r="P95" s="246">
        <f t="shared" si="12"/>
        <v>669</v>
      </c>
      <c r="Q95" s="237" t="s">
        <v>320</v>
      </c>
      <c r="R95" s="234"/>
      <c r="S95" s="235"/>
      <c r="T95" s="235"/>
      <c r="U95" s="235"/>
      <c r="V95" s="235"/>
      <c r="AA95" s="240"/>
      <c r="AB95" s="240"/>
    </row>
    <row r="96" spans="1:28" s="75" customFormat="1" ht="21">
      <c r="A96" s="74" t="s">
        <v>460</v>
      </c>
      <c r="B96" s="92"/>
      <c r="C96" s="74">
        <v>360</v>
      </c>
      <c r="D96" s="74">
        <v>306</v>
      </c>
      <c r="E96" s="74">
        <f t="shared" si="8"/>
        <v>666</v>
      </c>
      <c r="F96" s="109">
        <v>0</v>
      </c>
      <c r="G96" s="109">
        <v>0</v>
      </c>
      <c r="H96" s="74">
        <v>0</v>
      </c>
      <c r="I96" s="74">
        <v>0</v>
      </c>
      <c r="J96" s="74">
        <v>0</v>
      </c>
      <c r="K96" s="74">
        <v>0</v>
      </c>
      <c r="L96" s="109">
        <v>0</v>
      </c>
      <c r="M96" s="74">
        <v>0</v>
      </c>
      <c r="N96" s="92">
        <f t="shared" si="15"/>
        <v>360</v>
      </c>
      <c r="O96" s="92">
        <f t="shared" si="15"/>
        <v>306</v>
      </c>
      <c r="P96" s="74">
        <f t="shared" si="12"/>
        <v>666</v>
      </c>
      <c r="Q96" s="111" t="s">
        <v>320</v>
      </c>
      <c r="R96" s="51"/>
      <c r="S96" s="74"/>
      <c r="T96" s="74"/>
      <c r="U96" s="74"/>
      <c r="V96" s="74"/>
      <c r="AA96" s="215"/>
      <c r="AB96" s="215"/>
    </row>
    <row r="97" spans="1:28" s="75" customFormat="1" ht="21">
      <c r="A97" s="74" t="s">
        <v>461</v>
      </c>
      <c r="B97" s="92"/>
      <c r="C97" s="74">
        <v>1</v>
      </c>
      <c r="D97" s="74">
        <v>2</v>
      </c>
      <c r="E97" s="74">
        <f t="shared" si="8"/>
        <v>3</v>
      </c>
      <c r="F97" s="109">
        <v>0</v>
      </c>
      <c r="G97" s="109">
        <v>0</v>
      </c>
      <c r="H97" s="74">
        <v>0</v>
      </c>
      <c r="I97" s="74">
        <v>0</v>
      </c>
      <c r="J97" s="109">
        <v>0</v>
      </c>
      <c r="K97" s="109">
        <v>0</v>
      </c>
      <c r="L97" s="109">
        <v>0</v>
      </c>
      <c r="M97" s="109">
        <v>0</v>
      </c>
      <c r="N97" s="92">
        <f t="shared" si="15"/>
        <v>1</v>
      </c>
      <c r="O97" s="92">
        <f t="shared" si="15"/>
        <v>2</v>
      </c>
      <c r="P97" s="74">
        <f t="shared" si="12"/>
        <v>3</v>
      </c>
      <c r="Q97" s="111" t="s">
        <v>320</v>
      </c>
      <c r="R97" s="51"/>
      <c r="S97" s="74"/>
      <c r="T97" s="74"/>
      <c r="U97" s="74"/>
      <c r="V97" s="74"/>
      <c r="AA97" s="215"/>
      <c r="AB97" s="215"/>
    </row>
    <row r="98" spans="1:28" s="239" customFormat="1" ht="21">
      <c r="A98" s="246" t="s">
        <v>77</v>
      </c>
      <c r="B98" s="246">
        <v>150</v>
      </c>
      <c r="C98" s="246">
        <v>82</v>
      </c>
      <c r="D98" s="246">
        <v>69</v>
      </c>
      <c r="E98" s="235">
        <f t="shared" si="8"/>
        <v>151</v>
      </c>
      <c r="F98" s="247">
        <f>F99+F100+F101</f>
        <v>0</v>
      </c>
      <c r="G98" s="247">
        <f aca="true" t="shared" si="17" ref="G98:M98">G99+G100+G101</f>
        <v>0</v>
      </c>
      <c r="H98" s="247">
        <f t="shared" si="17"/>
        <v>0</v>
      </c>
      <c r="I98" s="247">
        <f t="shared" si="17"/>
        <v>0</v>
      </c>
      <c r="J98" s="247">
        <f t="shared" si="17"/>
        <v>0</v>
      </c>
      <c r="K98" s="247">
        <f t="shared" si="17"/>
        <v>0</v>
      </c>
      <c r="L98" s="247">
        <f t="shared" si="17"/>
        <v>0</v>
      </c>
      <c r="M98" s="247">
        <f t="shared" si="17"/>
        <v>0</v>
      </c>
      <c r="N98" s="246">
        <f t="shared" si="15"/>
        <v>82</v>
      </c>
      <c r="O98" s="246">
        <f t="shared" si="15"/>
        <v>69</v>
      </c>
      <c r="P98" s="246">
        <f t="shared" si="12"/>
        <v>151</v>
      </c>
      <c r="Q98" s="237">
        <f>P98*100/B98</f>
        <v>100.66666666666667</v>
      </c>
      <c r="R98" s="234"/>
      <c r="S98" s="235"/>
      <c r="T98" s="235"/>
      <c r="U98" s="235"/>
      <c r="V98" s="235"/>
      <c r="AA98" s="240"/>
      <c r="AB98" s="240"/>
    </row>
    <row r="99" spans="1:28" s="75" customFormat="1" ht="21">
      <c r="A99" s="74" t="s">
        <v>74</v>
      </c>
      <c r="B99" s="92"/>
      <c r="C99" s="74">
        <v>4</v>
      </c>
      <c r="D99" s="74">
        <v>3</v>
      </c>
      <c r="E99" s="74">
        <f t="shared" si="8"/>
        <v>7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92">
        <f t="shared" si="15"/>
        <v>4</v>
      </c>
      <c r="O99" s="92">
        <f t="shared" si="15"/>
        <v>3</v>
      </c>
      <c r="P99" s="74">
        <f t="shared" si="12"/>
        <v>7</v>
      </c>
      <c r="Q99" s="111" t="s">
        <v>320</v>
      </c>
      <c r="R99" s="51"/>
      <c r="S99" s="74"/>
      <c r="T99" s="74"/>
      <c r="U99" s="74"/>
      <c r="V99" s="74"/>
      <c r="AA99" s="215"/>
      <c r="AB99" s="215"/>
    </row>
    <row r="100" spans="1:28" s="75" customFormat="1" ht="21">
      <c r="A100" s="74" t="s">
        <v>75</v>
      </c>
      <c r="B100" s="92"/>
      <c r="C100" s="74">
        <v>36</v>
      </c>
      <c r="D100" s="74">
        <v>28</v>
      </c>
      <c r="E100" s="74">
        <f t="shared" si="8"/>
        <v>64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92">
        <f t="shared" si="15"/>
        <v>36</v>
      </c>
      <c r="O100" s="92">
        <f t="shared" si="15"/>
        <v>28</v>
      </c>
      <c r="P100" s="74">
        <f t="shared" si="12"/>
        <v>64</v>
      </c>
      <c r="Q100" s="111" t="s">
        <v>320</v>
      </c>
      <c r="R100" s="51"/>
      <c r="S100" s="74"/>
      <c r="T100" s="74"/>
      <c r="U100" s="74"/>
      <c r="V100" s="74"/>
      <c r="AA100" s="215"/>
      <c r="AB100" s="215"/>
    </row>
    <row r="101" spans="1:28" s="75" customFormat="1" ht="21">
      <c r="A101" s="74" t="s">
        <v>76</v>
      </c>
      <c r="B101" s="92"/>
      <c r="C101" s="74">
        <v>42</v>
      </c>
      <c r="D101" s="74">
        <v>38</v>
      </c>
      <c r="E101" s="74">
        <f t="shared" si="8"/>
        <v>80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92">
        <f t="shared" si="15"/>
        <v>42</v>
      </c>
      <c r="O101" s="92">
        <f t="shared" si="15"/>
        <v>38</v>
      </c>
      <c r="P101" s="74">
        <f t="shared" si="12"/>
        <v>80</v>
      </c>
      <c r="Q101" s="111" t="s">
        <v>320</v>
      </c>
      <c r="R101" s="51"/>
      <c r="S101" s="74"/>
      <c r="T101" s="74"/>
      <c r="U101" s="74"/>
      <c r="V101" s="74"/>
      <c r="AA101" s="215"/>
      <c r="AB101" s="215"/>
    </row>
    <row r="102" spans="1:28" s="75" customFormat="1" ht="21">
      <c r="A102" s="92" t="s">
        <v>462</v>
      </c>
      <c r="B102" s="92" t="s">
        <v>320</v>
      </c>
      <c r="C102" s="74">
        <v>0</v>
      </c>
      <c r="D102" s="74">
        <v>0</v>
      </c>
      <c r="E102" s="74">
        <f t="shared" si="8"/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92">
        <f t="shared" si="15"/>
        <v>0</v>
      </c>
      <c r="O102" s="92">
        <f t="shared" si="15"/>
        <v>0</v>
      </c>
      <c r="P102" s="74">
        <f t="shared" si="12"/>
        <v>0</v>
      </c>
      <c r="Q102" s="111" t="s">
        <v>320</v>
      </c>
      <c r="R102" s="51"/>
      <c r="S102" s="74"/>
      <c r="T102" s="74"/>
      <c r="U102" s="74"/>
      <c r="V102" s="74"/>
      <c r="AA102" s="215"/>
      <c r="AB102" s="215"/>
    </row>
    <row r="103" spans="1:28" s="239" customFormat="1" ht="21">
      <c r="A103" s="235" t="s">
        <v>74</v>
      </c>
      <c r="B103" s="246"/>
      <c r="C103" s="235">
        <v>1</v>
      </c>
      <c r="D103" s="235">
        <v>7</v>
      </c>
      <c r="E103" s="235">
        <f t="shared" si="8"/>
        <v>8</v>
      </c>
      <c r="F103" s="235">
        <v>0</v>
      </c>
      <c r="G103" s="235">
        <v>0</v>
      </c>
      <c r="H103" s="235">
        <v>0</v>
      </c>
      <c r="I103" s="235">
        <v>0</v>
      </c>
      <c r="J103" s="235">
        <v>0</v>
      </c>
      <c r="K103" s="235">
        <v>0</v>
      </c>
      <c r="L103" s="235"/>
      <c r="M103" s="235"/>
      <c r="N103" s="246">
        <f t="shared" si="15"/>
        <v>1</v>
      </c>
      <c r="O103" s="246">
        <f t="shared" si="15"/>
        <v>7</v>
      </c>
      <c r="P103" s="235">
        <f t="shared" si="12"/>
        <v>8</v>
      </c>
      <c r="Q103" s="237">
        <f>P103*100/C103</f>
        <v>800</v>
      </c>
      <c r="R103" s="234"/>
      <c r="S103" s="235"/>
      <c r="T103" s="235"/>
      <c r="U103" s="235"/>
      <c r="V103" s="235"/>
      <c r="AA103" s="240"/>
      <c r="AB103" s="240"/>
    </row>
    <row r="104" spans="1:28" s="75" customFormat="1" ht="42">
      <c r="A104" s="80" t="s">
        <v>463</v>
      </c>
      <c r="B104" s="92" t="s">
        <v>320</v>
      </c>
      <c r="C104" s="74">
        <v>0</v>
      </c>
      <c r="D104" s="74">
        <v>0</v>
      </c>
      <c r="E104" s="74">
        <f t="shared" si="8"/>
        <v>0</v>
      </c>
      <c r="F104" s="74"/>
      <c r="G104" s="74"/>
      <c r="H104" s="74"/>
      <c r="I104" s="74"/>
      <c r="J104" s="74"/>
      <c r="K104" s="74"/>
      <c r="L104" s="74"/>
      <c r="M104" s="74"/>
      <c r="N104" s="92">
        <f>C104+F104+H104+J104+L104</f>
        <v>0</v>
      </c>
      <c r="O104" s="92">
        <f>D104+G104+I104+K104+M104</f>
        <v>0</v>
      </c>
      <c r="P104" s="74">
        <f t="shared" si="12"/>
        <v>0</v>
      </c>
      <c r="Q104" s="111" t="s">
        <v>320</v>
      </c>
      <c r="R104" s="51"/>
      <c r="S104" s="74"/>
      <c r="T104" s="74"/>
      <c r="U104" s="74"/>
      <c r="V104" s="74"/>
      <c r="AA104" s="215"/>
      <c r="AB104" s="215"/>
    </row>
    <row r="105" spans="1:28" s="239" customFormat="1" ht="21">
      <c r="A105" s="235" t="s">
        <v>464</v>
      </c>
      <c r="B105" s="246">
        <v>225</v>
      </c>
      <c r="C105" s="235">
        <v>60</v>
      </c>
      <c r="D105" s="235">
        <v>33</v>
      </c>
      <c r="E105" s="235">
        <f t="shared" si="8"/>
        <v>93</v>
      </c>
      <c r="F105" s="236">
        <v>0</v>
      </c>
      <c r="G105" s="236">
        <v>0</v>
      </c>
      <c r="H105" s="236">
        <v>0</v>
      </c>
      <c r="I105" s="236">
        <v>0</v>
      </c>
      <c r="J105" s="236">
        <v>0</v>
      </c>
      <c r="K105" s="236">
        <v>0</v>
      </c>
      <c r="L105" s="236">
        <v>0</v>
      </c>
      <c r="M105" s="236">
        <v>0</v>
      </c>
      <c r="N105" s="246">
        <f>C105+F105+H105+J105+L105</f>
        <v>60</v>
      </c>
      <c r="O105" s="246">
        <f>D105+G105+I105+K105+M105</f>
        <v>33</v>
      </c>
      <c r="P105" s="235">
        <f t="shared" si="12"/>
        <v>93</v>
      </c>
      <c r="Q105" s="237">
        <f>P105*100/B105</f>
        <v>41.333333333333336</v>
      </c>
      <c r="R105" s="234"/>
      <c r="S105" s="235"/>
      <c r="T105" s="235"/>
      <c r="U105" s="235"/>
      <c r="V105" s="235"/>
      <c r="AA105" s="240"/>
      <c r="AB105" s="240"/>
    </row>
  </sheetData>
  <sheetProtection/>
  <mergeCells count="89">
    <mergeCell ref="V85:V87"/>
    <mergeCell ref="F86:G86"/>
    <mergeCell ref="H86:I86"/>
    <mergeCell ref="J86:K86"/>
    <mergeCell ref="L86:M86"/>
    <mergeCell ref="P85:P86"/>
    <mergeCell ref="Q85:Q87"/>
    <mergeCell ref="R85:R87"/>
    <mergeCell ref="S85:S87"/>
    <mergeCell ref="T85:T87"/>
    <mergeCell ref="U85:U87"/>
    <mergeCell ref="A85:A87"/>
    <mergeCell ref="B85:B87"/>
    <mergeCell ref="C85:D86"/>
    <mergeCell ref="E85:E86"/>
    <mergeCell ref="F85:M85"/>
    <mergeCell ref="N85:O86"/>
    <mergeCell ref="U60:U62"/>
    <mergeCell ref="V60:V62"/>
    <mergeCell ref="F61:G61"/>
    <mergeCell ref="H61:I61"/>
    <mergeCell ref="J61:K61"/>
    <mergeCell ref="L61:M61"/>
    <mergeCell ref="N60:O61"/>
    <mergeCell ref="P60:P61"/>
    <mergeCell ref="Q60:Q62"/>
    <mergeCell ref="R60:R62"/>
    <mergeCell ref="S60:S62"/>
    <mergeCell ref="T60:T62"/>
    <mergeCell ref="V41:V43"/>
    <mergeCell ref="F42:G42"/>
    <mergeCell ref="H42:I42"/>
    <mergeCell ref="J42:K42"/>
    <mergeCell ref="L42:M42"/>
    <mergeCell ref="Q41:Q43"/>
    <mergeCell ref="R41:R43"/>
    <mergeCell ref="S41:S43"/>
    <mergeCell ref="A60:A62"/>
    <mergeCell ref="B60:B62"/>
    <mergeCell ref="C60:D61"/>
    <mergeCell ref="E60:E61"/>
    <mergeCell ref="F60:M60"/>
    <mergeCell ref="P41:P42"/>
    <mergeCell ref="T41:T43"/>
    <mergeCell ref="U41:U43"/>
    <mergeCell ref="A41:A43"/>
    <mergeCell ref="B41:B43"/>
    <mergeCell ref="C41:D42"/>
    <mergeCell ref="E41:E42"/>
    <mergeCell ref="F41:M41"/>
    <mergeCell ref="N41:O42"/>
    <mergeCell ref="U24:U26"/>
    <mergeCell ref="V24:V26"/>
    <mergeCell ref="F25:G25"/>
    <mergeCell ref="H25:I25"/>
    <mergeCell ref="J25:K25"/>
    <mergeCell ref="L25:M25"/>
    <mergeCell ref="N24:O25"/>
    <mergeCell ref="P24:P25"/>
    <mergeCell ref="Q24:Q26"/>
    <mergeCell ref="R24:R26"/>
    <mergeCell ref="S24:S26"/>
    <mergeCell ref="T24:T26"/>
    <mergeCell ref="F5:G5"/>
    <mergeCell ref="H5:I5"/>
    <mergeCell ref="J5:K5"/>
    <mergeCell ref="L5:M5"/>
    <mergeCell ref="B7:V7"/>
    <mergeCell ref="R4:R6"/>
    <mergeCell ref="S4:S6"/>
    <mergeCell ref="T4:T6"/>
    <mergeCell ref="A24:A26"/>
    <mergeCell ref="B24:B26"/>
    <mergeCell ref="C24:D25"/>
    <mergeCell ref="E24:E25"/>
    <mergeCell ref="F24:M24"/>
    <mergeCell ref="Q4:Q6"/>
    <mergeCell ref="N4:O5"/>
    <mergeCell ref="P4:P5"/>
    <mergeCell ref="U4:U6"/>
    <mergeCell ref="V4:V6"/>
    <mergeCell ref="A1:V1"/>
    <mergeCell ref="A2:V2"/>
    <mergeCell ref="A3:U3"/>
    <mergeCell ref="A4:A6"/>
    <mergeCell ref="B4:B6"/>
    <mergeCell ref="C4:D5"/>
    <mergeCell ref="E4:E5"/>
    <mergeCell ref="F4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B5" sqref="B5:B7"/>
    </sheetView>
  </sheetViews>
  <sheetFormatPr defaultColWidth="6.8515625" defaultRowHeight="15"/>
  <cols>
    <col min="1" max="1" width="40.140625" style="57" customWidth="1"/>
    <col min="2" max="2" width="10.421875" style="57" customWidth="1"/>
    <col min="3" max="4" width="6.8515625" style="57" customWidth="1"/>
    <col min="5" max="5" width="12.140625" style="57" customWidth="1"/>
    <col min="6" max="15" width="5.28125" style="57" customWidth="1"/>
    <col min="16" max="16" width="10.421875" style="57" customWidth="1"/>
    <col min="17" max="17" width="12.00390625" style="249" customWidth="1"/>
    <col min="18" max="21" width="10.421875" style="57" customWidth="1"/>
    <col min="22" max="16384" width="6.8515625" style="57" customWidth="1"/>
  </cols>
  <sheetData>
    <row r="1" ht="21">
      <c r="N1" s="106"/>
    </row>
    <row r="2" spans="1:21" ht="23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ht="23.25">
      <c r="A3" s="325" t="s">
        <v>465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ht="23.25">
      <c r="A4" s="365" t="s">
        <v>466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</row>
    <row r="5" spans="1:23" s="59" customFormat="1" ht="132.75" customHeight="1">
      <c r="A5" s="328" t="s">
        <v>3</v>
      </c>
      <c r="B5" s="330" t="s">
        <v>4</v>
      </c>
      <c r="C5" s="332" t="s">
        <v>5</v>
      </c>
      <c r="D5" s="333"/>
      <c r="E5" s="330" t="s">
        <v>6</v>
      </c>
      <c r="F5" s="332" t="s">
        <v>7</v>
      </c>
      <c r="G5" s="337"/>
      <c r="H5" s="337"/>
      <c r="I5" s="337"/>
      <c r="J5" s="337"/>
      <c r="K5" s="337"/>
      <c r="L5" s="337"/>
      <c r="M5" s="333"/>
      <c r="N5" s="332" t="s">
        <v>8</v>
      </c>
      <c r="O5" s="333"/>
      <c r="P5" s="330" t="s">
        <v>9</v>
      </c>
      <c r="Q5" s="330" t="s">
        <v>10</v>
      </c>
      <c r="R5" s="330" t="s">
        <v>11</v>
      </c>
      <c r="S5" s="330" t="s">
        <v>12</v>
      </c>
      <c r="T5" s="330" t="s">
        <v>13</v>
      </c>
      <c r="U5" s="330" t="s">
        <v>14</v>
      </c>
      <c r="V5" s="58"/>
      <c r="W5" s="58"/>
    </row>
    <row r="6" spans="1:23" s="59" customFormat="1" ht="28.5" customHeight="1">
      <c r="A6" s="329"/>
      <c r="B6" s="331"/>
      <c r="C6" s="334"/>
      <c r="D6" s="335"/>
      <c r="E6" s="336"/>
      <c r="F6" s="339" t="s">
        <v>15</v>
      </c>
      <c r="G6" s="339"/>
      <c r="H6" s="339" t="s">
        <v>16</v>
      </c>
      <c r="I6" s="339"/>
      <c r="J6" s="339" t="s">
        <v>17</v>
      </c>
      <c r="K6" s="339"/>
      <c r="L6" s="339" t="s">
        <v>18</v>
      </c>
      <c r="M6" s="339"/>
      <c r="N6" s="334"/>
      <c r="O6" s="335"/>
      <c r="P6" s="331"/>
      <c r="Q6" s="331"/>
      <c r="R6" s="331"/>
      <c r="S6" s="331"/>
      <c r="T6" s="331"/>
      <c r="U6" s="331"/>
      <c r="V6" s="58"/>
      <c r="W6" s="58"/>
    </row>
    <row r="7" spans="1:21" s="59" customFormat="1" ht="24" customHeight="1">
      <c r="A7" s="329"/>
      <c r="B7" s="336"/>
      <c r="C7" s="63" t="s">
        <v>19</v>
      </c>
      <c r="D7" s="63" t="s">
        <v>20</v>
      </c>
      <c r="E7" s="250" t="s">
        <v>341</v>
      </c>
      <c r="F7" s="63" t="s">
        <v>19</v>
      </c>
      <c r="G7" s="63" t="s">
        <v>20</v>
      </c>
      <c r="H7" s="63" t="s">
        <v>19</v>
      </c>
      <c r="I7" s="63" t="s">
        <v>20</v>
      </c>
      <c r="J7" s="63" t="s">
        <v>19</v>
      </c>
      <c r="K7" s="63" t="s">
        <v>20</v>
      </c>
      <c r="L7" s="63" t="s">
        <v>19</v>
      </c>
      <c r="M7" s="63" t="s">
        <v>20</v>
      </c>
      <c r="N7" s="63" t="s">
        <v>19</v>
      </c>
      <c r="O7" s="63" t="s">
        <v>20</v>
      </c>
      <c r="P7" s="336"/>
      <c r="Q7" s="336"/>
      <c r="R7" s="336"/>
      <c r="S7" s="336"/>
      <c r="T7" s="336"/>
      <c r="U7" s="336"/>
    </row>
    <row r="8" spans="1:21" s="59" customFormat="1" ht="24" customHeight="1">
      <c r="A8" s="62" t="s">
        <v>22</v>
      </c>
      <c r="B8" s="341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3"/>
    </row>
    <row r="9" spans="1:21" s="69" customFormat="1" ht="26.25" customHeight="1">
      <c r="A9" s="65" t="s">
        <v>23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107"/>
      <c r="Q9" s="252"/>
      <c r="R9" s="108"/>
      <c r="S9" s="108"/>
      <c r="T9" s="108"/>
      <c r="U9" s="108"/>
    </row>
    <row r="10" spans="1:21" s="75" customFormat="1" ht="21">
      <c r="A10" s="70" t="s">
        <v>24</v>
      </c>
      <c r="B10" s="26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74"/>
      <c r="Q10" s="254"/>
      <c r="R10" s="74"/>
      <c r="S10" s="74"/>
      <c r="T10" s="74"/>
      <c r="U10" s="74"/>
    </row>
    <row r="11" spans="1:21" s="75" customFormat="1" ht="21">
      <c r="A11" s="24" t="s">
        <v>315</v>
      </c>
      <c r="B11" s="26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74"/>
      <c r="Q11" s="254"/>
      <c r="R11" s="74"/>
      <c r="S11" s="74"/>
      <c r="T11" s="74"/>
      <c r="U11" s="74"/>
    </row>
    <row r="12" spans="1:21" s="260" customFormat="1" ht="42">
      <c r="A12" s="255" t="s">
        <v>467</v>
      </c>
      <c r="B12" s="256">
        <v>25</v>
      </c>
      <c r="C12" s="256">
        <f>'[1]พฤศจิกายน  56'!$C$4</f>
        <v>0</v>
      </c>
      <c r="D12" s="256">
        <f>'[1]พฤศจิกายน  56'!$D$4</f>
        <v>0</v>
      </c>
      <c r="E12" s="256">
        <f>C12+D12</f>
        <v>0</v>
      </c>
      <c r="F12" s="256">
        <f>'[1]ธันวาคม 56'!$F$4</f>
        <v>0</v>
      </c>
      <c r="G12" s="256">
        <f>'[1]ธันวาคม 56'!$G$5</f>
        <v>0</v>
      </c>
      <c r="H12" s="256">
        <v>8</v>
      </c>
      <c r="I12" s="256">
        <v>2</v>
      </c>
      <c r="J12" s="256">
        <v>10</v>
      </c>
      <c r="K12" s="256">
        <v>10</v>
      </c>
      <c r="L12" s="256">
        <v>1</v>
      </c>
      <c r="M12" s="256">
        <v>0</v>
      </c>
      <c r="N12" s="256">
        <f>F12+H12+J12+L12</f>
        <v>19</v>
      </c>
      <c r="O12" s="256">
        <f>G12+I12+K12+M12</f>
        <v>12</v>
      </c>
      <c r="P12" s="257">
        <f>((N12+O12)/B12)*100</f>
        <v>124</v>
      </c>
      <c r="Q12" s="258">
        <v>20000</v>
      </c>
      <c r="R12" s="259">
        <v>0</v>
      </c>
      <c r="S12" s="258">
        <v>20000</v>
      </c>
      <c r="T12" s="258">
        <f>R12+S12</f>
        <v>20000</v>
      </c>
      <c r="U12" s="257">
        <f>(T12/Q12)*100</f>
        <v>100</v>
      </c>
    </row>
    <row r="13" spans="1:21" s="75" customFormat="1" ht="42">
      <c r="A13" s="79" t="s">
        <v>468</v>
      </c>
      <c r="B13" s="256">
        <v>25</v>
      </c>
      <c r="C13" s="256">
        <v>0</v>
      </c>
      <c r="D13" s="256">
        <v>0</v>
      </c>
      <c r="E13" s="256">
        <f>C13+D13</f>
        <v>0</v>
      </c>
      <c r="F13" s="256">
        <v>0</v>
      </c>
      <c r="G13" s="256">
        <v>0</v>
      </c>
      <c r="H13" s="256">
        <v>0</v>
      </c>
      <c r="I13" s="256">
        <v>12</v>
      </c>
      <c r="J13" s="256">
        <v>0</v>
      </c>
      <c r="K13" s="256">
        <v>12</v>
      </c>
      <c r="L13" s="256">
        <v>0</v>
      </c>
      <c r="M13" s="256">
        <v>1</v>
      </c>
      <c r="N13" s="256">
        <f>F13+H13+J13+L13</f>
        <v>0</v>
      </c>
      <c r="O13" s="256">
        <f>G13+I13+K13+M13</f>
        <v>25</v>
      </c>
      <c r="P13" s="257">
        <f>((N13+O13)/B13)*100</f>
        <v>100</v>
      </c>
      <c r="Q13" s="258">
        <v>20000</v>
      </c>
      <c r="R13" s="261">
        <v>0</v>
      </c>
      <c r="S13" s="258">
        <v>19320</v>
      </c>
      <c r="T13" s="258">
        <v>19320</v>
      </c>
      <c r="U13" s="257">
        <f>(T13/Q13)*100</f>
        <v>96.6</v>
      </c>
    </row>
    <row r="14" spans="1:21" s="75" customFormat="1" ht="42">
      <c r="A14" s="79" t="s">
        <v>469</v>
      </c>
      <c r="B14" s="262">
        <v>25</v>
      </c>
      <c r="C14" s="256">
        <v>0</v>
      </c>
      <c r="D14" s="256">
        <v>0</v>
      </c>
      <c r="E14" s="256">
        <f>C14+D14</f>
        <v>0</v>
      </c>
      <c r="F14" s="256">
        <v>0</v>
      </c>
      <c r="G14" s="256">
        <v>0</v>
      </c>
      <c r="H14" s="262">
        <v>25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25</v>
      </c>
      <c r="O14" s="262">
        <v>0</v>
      </c>
      <c r="P14" s="257">
        <v>100</v>
      </c>
      <c r="Q14" s="258">
        <v>20000</v>
      </c>
      <c r="R14" s="261">
        <v>0</v>
      </c>
      <c r="S14" s="263">
        <v>14850</v>
      </c>
      <c r="T14" s="263">
        <v>14850</v>
      </c>
      <c r="U14" s="257">
        <f>(T14/Q14)*100</f>
        <v>74.25</v>
      </c>
    </row>
    <row r="15" spans="1:21" s="75" customFormat="1" ht="42">
      <c r="A15" s="79" t="s">
        <v>470</v>
      </c>
      <c r="B15" s="262">
        <v>25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3</v>
      </c>
      <c r="I15" s="262">
        <v>7</v>
      </c>
      <c r="J15" s="262">
        <v>3</v>
      </c>
      <c r="K15" s="262">
        <v>8</v>
      </c>
      <c r="L15" s="262">
        <v>1</v>
      </c>
      <c r="M15" s="262">
        <v>1</v>
      </c>
      <c r="N15" s="262">
        <v>9</v>
      </c>
      <c r="O15" s="262">
        <v>16</v>
      </c>
      <c r="P15" s="257">
        <v>100</v>
      </c>
      <c r="Q15" s="258">
        <v>20000</v>
      </c>
      <c r="R15" s="261">
        <v>0</v>
      </c>
      <c r="S15" s="258">
        <v>20000</v>
      </c>
      <c r="T15" s="258">
        <v>20000</v>
      </c>
      <c r="U15" s="257">
        <f>(T15/Q15)*100</f>
        <v>100</v>
      </c>
    </row>
    <row r="16" spans="1:21" s="75" customFormat="1" ht="42">
      <c r="A16" s="79" t="s">
        <v>471</v>
      </c>
      <c r="B16" s="262">
        <v>25</v>
      </c>
      <c r="C16" s="262">
        <v>0</v>
      </c>
      <c r="D16" s="262">
        <v>0</v>
      </c>
      <c r="E16" s="262">
        <v>0</v>
      </c>
      <c r="F16" s="264">
        <v>0</v>
      </c>
      <c r="G16" s="264">
        <v>0</v>
      </c>
      <c r="H16" s="264">
        <v>4</v>
      </c>
      <c r="I16" s="264">
        <v>1</v>
      </c>
      <c r="J16" s="264">
        <v>7</v>
      </c>
      <c r="K16" s="264">
        <v>10</v>
      </c>
      <c r="L16" s="264">
        <v>3</v>
      </c>
      <c r="M16" s="264">
        <v>0</v>
      </c>
      <c r="N16" s="264">
        <v>14</v>
      </c>
      <c r="O16" s="264">
        <v>11</v>
      </c>
      <c r="P16" s="257">
        <v>100</v>
      </c>
      <c r="Q16" s="258">
        <v>20000</v>
      </c>
      <c r="R16" s="261">
        <v>0</v>
      </c>
      <c r="S16" s="258">
        <v>20000</v>
      </c>
      <c r="T16" s="258">
        <v>20000</v>
      </c>
      <c r="U16" s="257">
        <f>(T16/Q16)*100</f>
        <v>100</v>
      </c>
    </row>
    <row r="17" spans="1:21" s="75" customFormat="1" ht="21">
      <c r="A17" s="70" t="s">
        <v>32</v>
      </c>
      <c r="B17" s="26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74"/>
      <c r="Q17" s="254"/>
      <c r="R17" s="74"/>
      <c r="S17" s="74"/>
      <c r="T17" s="74"/>
      <c r="U17" s="74"/>
    </row>
    <row r="18" spans="1:21" s="75" customFormat="1" ht="21">
      <c r="A18" s="79" t="s">
        <v>33</v>
      </c>
      <c r="B18" s="26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74"/>
      <c r="Q18" s="254"/>
      <c r="R18" s="74"/>
      <c r="S18" s="74"/>
      <c r="T18" s="74"/>
      <c r="U18" s="74"/>
    </row>
    <row r="19" spans="1:21" ht="21">
      <c r="A19" s="101" t="s">
        <v>352</v>
      </c>
      <c r="B19" s="265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90"/>
      <c r="Q19" s="267"/>
      <c r="R19" s="90"/>
      <c r="S19" s="90"/>
      <c r="T19" s="90"/>
      <c r="U19" s="90"/>
    </row>
    <row r="20" spans="1:21" s="75" customFormat="1" ht="21">
      <c r="A20" s="70" t="s">
        <v>34</v>
      </c>
      <c r="B20" s="26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74"/>
      <c r="Q20" s="254"/>
      <c r="R20" s="74"/>
      <c r="S20" s="74"/>
      <c r="T20" s="74"/>
      <c r="U20" s="74"/>
    </row>
    <row r="21" spans="1:21" s="75" customFormat="1" ht="21">
      <c r="A21" s="79" t="s">
        <v>472</v>
      </c>
      <c r="B21" s="26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74"/>
      <c r="Q21" s="254"/>
      <c r="R21" s="74"/>
      <c r="S21" s="74"/>
      <c r="T21" s="74"/>
      <c r="U21" s="74"/>
    </row>
    <row r="22" spans="1:21" s="75" customFormat="1" ht="21">
      <c r="A22" s="79" t="s">
        <v>322</v>
      </c>
      <c r="B22" s="26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74"/>
      <c r="Q22" s="254"/>
      <c r="R22" s="74"/>
      <c r="S22" s="74"/>
      <c r="T22" s="74"/>
      <c r="U22" s="74"/>
    </row>
    <row r="23" spans="1:21" s="75" customFormat="1" ht="21">
      <c r="A23" s="70" t="s">
        <v>36</v>
      </c>
      <c r="B23" s="26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74"/>
      <c r="Q23" s="254"/>
      <c r="R23" s="74"/>
      <c r="S23" s="74"/>
      <c r="T23" s="74"/>
      <c r="U23" s="74"/>
    </row>
    <row r="24" spans="1:21" s="75" customFormat="1" ht="21">
      <c r="A24" s="113" t="s">
        <v>37</v>
      </c>
      <c r="B24" s="26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74"/>
      <c r="Q24" s="254"/>
      <c r="R24" s="74"/>
      <c r="S24" s="74"/>
      <c r="T24" s="74"/>
      <c r="U24" s="74"/>
    </row>
    <row r="25" spans="1:21" s="75" customFormat="1" ht="21">
      <c r="A25" s="70" t="s">
        <v>38</v>
      </c>
      <c r="B25" s="26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74"/>
      <c r="Q25" s="254"/>
      <c r="R25" s="74"/>
      <c r="S25" s="74"/>
      <c r="T25" s="74"/>
      <c r="U25" s="74"/>
    </row>
    <row r="26" spans="1:21" s="75" customFormat="1" ht="21">
      <c r="A26" s="70" t="s">
        <v>39</v>
      </c>
      <c r="B26" s="26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74"/>
      <c r="Q26" s="254"/>
      <c r="R26" s="74"/>
      <c r="S26" s="74"/>
      <c r="T26" s="74"/>
      <c r="U26" s="74"/>
    </row>
    <row r="27" spans="1:21" ht="42">
      <c r="A27" s="85" t="s">
        <v>40</v>
      </c>
      <c r="B27" s="366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8"/>
      <c r="Q27" s="267"/>
      <c r="R27" s="90"/>
      <c r="S27" s="90"/>
      <c r="T27" s="90"/>
      <c r="U27" s="90"/>
    </row>
    <row r="28" spans="1:21" s="75" customFormat="1" ht="21">
      <c r="A28" s="70" t="s">
        <v>41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74"/>
      <c r="Q28" s="254"/>
      <c r="R28" s="74"/>
      <c r="S28" s="74"/>
      <c r="T28" s="74"/>
      <c r="U28" s="74"/>
    </row>
    <row r="29" spans="1:21" s="75" customFormat="1" ht="21">
      <c r="A29" s="70" t="s">
        <v>42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74"/>
      <c r="Q29" s="254"/>
      <c r="R29" s="74"/>
      <c r="S29" s="74"/>
      <c r="T29" s="74"/>
      <c r="U29" s="74"/>
    </row>
    <row r="30" spans="1:21" s="75" customFormat="1" ht="21">
      <c r="A30" s="70" t="s">
        <v>43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74"/>
      <c r="Q30" s="254"/>
      <c r="R30" s="74"/>
      <c r="S30" s="74"/>
      <c r="T30" s="74"/>
      <c r="U30" s="74"/>
    </row>
    <row r="31" spans="1:21" s="75" customFormat="1" ht="21">
      <c r="A31" s="70" t="s">
        <v>44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74"/>
      <c r="Q31" s="254"/>
      <c r="R31" s="74"/>
      <c r="S31" s="74"/>
      <c r="T31" s="74"/>
      <c r="U31" s="74"/>
    </row>
    <row r="32" spans="1:21" ht="42">
      <c r="A32" s="85" t="s">
        <v>45</v>
      </c>
      <c r="B32" s="369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1"/>
      <c r="Q32" s="267"/>
      <c r="R32" s="90"/>
      <c r="S32" s="90"/>
      <c r="T32" s="90"/>
      <c r="U32" s="90"/>
    </row>
    <row r="33" spans="1:21" s="75" customFormat="1" ht="42">
      <c r="A33" s="80" t="s">
        <v>46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74"/>
      <c r="Q33" s="254"/>
      <c r="R33" s="74"/>
      <c r="S33" s="74"/>
      <c r="T33" s="74"/>
      <c r="U33" s="74"/>
    </row>
    <row r="34" spans="1:21" s="75" customFormat="1" ht="21">
      <c r="A34" s="70" t="s">
        <v>47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74"/>
      <c r="Q34" s="254"/>
      <c r="R34" s="74"/>
      <c r="S34" s="74"/>
      <c r="T34" s="74"/>
      <c r="U34" s="74"/>
    </row>
    <row r="35" spans="1:21" s="75" customFormat="1" ht="21">
      <c r="A35" s="70" t="s">
        <v>48</v>
      </c>
      <c r="B35" s="268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74"/>
      <c r="Q35" s="254"/>
      <c r="R35" s="74"/>
      <c r="S35" s="74"/>
      <c r="T35" s="74"/>
      <c r="U35" s="74"/>
    </row>
    <row r="36" spans="1:21" s="75" customFormat="1" ht="21">
      <c r="A36" s="70" t="s">
        <v>49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74"/>
      <c r="Q36" s="254"/>
      <c r="R36" s="74"/>
      <c r="S36" s="74"/>
      <c r="T36" s="74"/>
      <c r="U36" s="74"/>
    </row>
    <row r="37" spans="1:21" s="75" customFormat="1" ht="21">
      <c r="A37" s="80" t="s">
        <v>50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74"/>
      <c r="Q37" s="254"/>
      <c r="R37" s="74"/>
      <c r="S37" s="74"/>
      <c r="T37" s="74"/>
      <c r="U37" s="74"/>
    </row>
    <row r="38" spans="1:21" ht="21">
      <c r="A38" s="91" t="s">
        <v>51</v>
      </c>
      <c r="B38" s="369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1"/>
      <c r="Q38" s="267"/>
      <c r="R38" s="90"/>
      <c r="S38" s="90"/>
      <c r="T38" s="90"/>
      <c r="U38" s="90"/>
    </row>
    <row r="39" spans="1:21" s="75" customFormat="1" ht="21">
      <c r="A39" s="92" t="s">
        <v>52</v>
      </c>
      <c r="B39" s="256">
        <v>3000</v>
      </c>
      <c r="C39" s="256">
        <f>'[2]มกราคม 57'!C36+'[2]มกราคม 57'!N36</f>
        <v>584</v>
      </c>
      <c r="D39" s="256">
        <f>'[2]มกราคม 57'!D36+'[2]มกราคม 57'!O36</f>
        <v>1113</v>
      </c>
      <c r="E39" s="256">
        <f>C39+D39</f>
        <v>1697</v>
      </c>
      <c r="F39" s="262">
        <v>5</v>
      </c>
      <c r="G39" s="262">
        <v>9</v>
      </c>
      <c r="H39" s="262">
        <v>20</v>
      </c>
      <c r="I39" s="262">
        <v>123</v>
      </c>
      <c r="J39" s="262">
        <v>48</v>
      </c>
      <c r="K39" s="262">
        <v>119</v>
      </c>
      <c r="L39" s="262">
        <v>5</v>
      </c>
      <c r="M39" s="262">
        <v>7</v>
      </c>
      <c r="N39" s="256">
        <f>F39+H39+J39+L39</f>
        <v>78</v>
      </c>
      <c r="O39" s="256">
        <f>G39+I39+K39+M39</f>
        <v>258</v>
      </c>
      <c r="P39" s="257">
        <f>((E39+N39+O39)/B39)*100</f>
        <v>67.76666666666667</v>
      </c>
      <c r="Q39" s="254"/>
      <c r="R39" s="74"/>
      <c r="S39" s="74"/>
      <c r="T39" s="74"/>
      <c r="U39" s="74"/>
    </row>
    <row r="40" spans="1:21" s="75" customFormat="1" ht="21">
      <c r="A40" s="92" t="s">
        <v>53</v>
      </c>
      <c r="B40" s="256">
        <v>300</v>
      </c>
      <c r="C40" s="256">
        <f>'[2]มกราคม 57'!C37+'[2]มกราคม 57'!N37</f>
        <v>38</v>
      </c>
      <c r="D40" s="256">
        <f>'[2]มกราคม 57'!D37+'[2]มกราคม 57'!O37</f>
        <v>45</v>
      </c>
      <c r="E40" s="256">
        <f>C40+D40</f>
        <v>83</v>
      </c>
      <c r="F40" s="262">
        <v>0</v>
      </c>
      <c r="G40" s="262">
        <v>0</v>
      </c>
      <c r="H40" s="262">
        <v>0</v>
      </c>
      <c r="I40" s="262">
        <v>5</v>
      </c>
      <c r="J40" s="262">
        <v>0</v>
      </c>
      <c r="K40" s="262">
        <v>0</v>
      </c>
      <c r="L40" s="262">
        <v>0</v>
      </c>
      <c r="M40" s="262">
        <v>0</v>
      </c>
      <c r="N40" s="256">
        <f>F40+H40+J40+L40</f>
        <v>0</v>
      </c>
      <c r="O40" s="256">
        <f>G40+I40+K40+M40</f>
        <v>5</v>
      </c>
      <c r="P40" s="257">
        <f>((E40+N40+O40)/B40)*100</f>
        <v>29.333333333333332</v>
      </c>
      <c r="Q40" s="254"/>
      <c r="R40" s="74"/>
      <c r="S40" s="74"/>
      <c r="T40" s="74"/>
      <c r="U40" s="74"/>
    </row>
    <row r="41" spans="1:21" s="75" customFormat="1" ht="21">
      <c r="A41" s="92" t="s">
        <v>54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69"/>
      <c r="Q41" s="254"/>
      <c r="R41" s="74"/>
      <c r="S41" s="74"/>
      <c r="T41" s="74"/>
      <c r="U41" s="74"/>
    </row>
    <row r="42" spans="1:21" s="75" customFormat="1" ht="21">
      <c r="A42" s="74" t="s">
        <v>473</v>
      </c>
      <c r="B42" s="256">
        <v>6300</v>
      </c>
      <c r="C42" s="256">
        <f>'[2]มกราคม 57'!C39+'[2]มกราคม 57'!N39</f>
        <v>724</v>
      </c>
      <c r="D42" s="256">
        <f>'[2]มกราคม 57'!D39+'[2]มกราคม 57'!O39</f>
        <v>1114</v>
      </c>
      <c r="E42" s="256">
        <f>C42+D42</f>
        <v>1838</v>
      </c>
      <c r="F42" s="262">
        <v>14</v>
      </c>
      <c r="G42" s="262">
        <v>29</v>
      </c>
      <c r="H42" s="262">
        <v>46</v>
      </c>
      <c r="I42" s="262">
        <v>124</v>
      </c>
      <c r="J42" s="262">
        <v>39</v>
      </c>
      <c r="K42" s="262">
        <v>86</v>
      </c>
      <c r="L42" s="262">
        <v>1</v>
      </c>
      <c r="M42" s="262">
        <v>0</v>
      </c>
      <c r="N42" s="256">
        <f aca="true" t="shared" si="0" ref="N42:O46">F42+H42+J42+L42</f>
        <v>100</v>
      </c>
      <c r="O42" s="256">
        <f t="shared" si="0"/>
        <v>239</v>
      </c>
      <c r="P42" s="257">
        <f>((E42+N42+O42)/B42)*100</f>
        <v>34.55555555555556</v>
      </c>
      <c r="Q42" s="254"/>
      <c r="R42" s="74"/>
      <c r="S42" s="74"/>
      <c r="T42" s="74"/>
      <c r="U42" s="74"/>
    </row>
    <row r="43" spans="1:21" s="75" customFormat="1" ht="21">
      <c r="A43" s="74" t="s">
        <v>474</v>
      </c>
      <c r="B43" s="256">
        <v>300</v>
      </c>
      <c r="C43" s="256">
        <f>'[2]มกราคม 57'!C40+'[2]มกราคม 57'!N40</f>
        <v>24</v>
      </c>
      <c r="D43" s="256">
        <f>'[2]มกราคม 57'!D40+'[2]มกราคม 57'!O40</f>
        <v>49</v>
      </c>
      <c r="E43" s="256">
        <f aca="true" t="shared" si="1" ref="E43:E54">C43+D43</f>
        <v>73</v>
      </c>
      <c r="F43" s="262">
        <v>0</v>
      </c>
      <c r="G43" s="262">
        <v>0</v>
      </c>
      <c r="H43" s="262">
        <v>0</v>
      </c>
      <c r="I43" s="262">
        <v>13</v>
      </c>
      <c r="J43" s="262">
        <v>0</v>
      </c>
      <c r="K43" s="262">
        <v>0</v>
      </c>
      <c r="L43" s="262">
        <v>0</v>
      </c>
      <c r="M43" s="262">
        <v>0</v>
      </c>
      <c r="N43" s="256">
        <f t="shared" si="0"/>
        <v>0</v>
      </c>
      <c r="O43" s="256">
        <f t="shared" si="0"/>
        <v>13</v>
      </c>
      <c r="P43" s="257">
        <f>((E43+N43+O43)/B43)*100</f>
        <v>28.666666666666668</v>
      </c>
      <c r="Q43" s="254"/>
      <c r="R43" s="74"/>
      <c r="S43" s="74"/>
      <c r="T43" s="74"/>
      <c r="U43" s="74"/>
    </row>
    <row r="44" spans="1:21" s="75" customFormat="1" ht="21">
      <c r="A44" s="74" t="s">
        <v>475</v>
      </c>
      <c r="B44" s="256">
        <v>100</v>
      </c>
      <c r="C44" s="256">
        <f>'[2]มกราคม 57'!C41+'[2]มกราคม 57'!N41</f>
        <v>44</v>
      </c>
      <c r="D44" s="256">
        <f>'[2]มกราคม 57'!D41+'[2]มกราคม 57'!O41</f>
        <v>60</v>
      </c>
      <c r="E44" s="256">
        <f t="shared" si="1"/>
        <v>104</v>
      </c>
      <c r="F44" s="262">
        <v>2</v>
      </c>
      <c r="G44" s="262">
        <v>3</v>
      </c>
      <c r="H44" s="262">
        <v>25</v>
      </c>
      <c r="I44" s="262">
        <v>30</v>
      </c>
      <c r="J44" s="262">
        <v>20</v>
      </c>
      <c r="K44" s="262">
        <v>36</v>
      </c>
      <c r="L44" s="262">
        <v>2</v>
      </c>
      <c r="M44" s="262">
        <v>3</v>
      </c>
      <c r="N44" s="256">
        <f t="shared" si="0"/>
        <v>49</v>
      </c>
      <c r="O44" s="256">
        <f t="shared" si="0"/>
        <v>72</v>
      </c>
      <c r="P44" s="257">
        <f>((E44+N44+O44)/B44)*100</f>
        <v>225</v>
      </c>
      <c r="Q44" s="254"/>
      <c r="R44" s="74"/>
      <c r="S44" s="74"/>
      <c r="T44" s="74"/>
      <c r="U44" s="74"/>
    </row>
    <row r="45" spans="1:21" ht="21">
      <c r="A45" s="90" t="s">
        <v>476</v>
      </c>
      <c r="B45" s="270">
        <v>20</v>
      </c>
      <c r="C45" s="270">
        <v>0</v>
      </c>
      <c r="D45" s="270">
        <v>0</v>
      </c>
      <c r="E45" s="270">
        <v>20</v>
      </c>
      <c r="F45" s="270">
        <v>0</v>
      </c>
      <c r="G45" s="270">
        <v>0</v>
      </c>
      <c r="H45" s="270">
        <v>0</v>
      </c>
      <c r="I45" s="270">
        <v>20</v>
      </c>
      <c r="J45" s="270">
        <v>0</v>
      </c>
      <c r="K45" s="270">
        <v>0</v>
      </c>
      <c r="L45" s="270">
        <v>0</v>
      </c>
      <c r="M45" s="270">
        <v>0</v>
      </c>
      <c r="N45" s="270">
        <v>0</v>
      </c>
      <c r="O45" s="270">
        <v>20</v>
      </c>
      <c r="P45" s="257">
        <f>((E45+N45+O45)/B45)*100</f>
        <v>200</v>
      </c>
      <c r="Q45" s="267"/>
      <c r="R45" s="90"/>
      <c r="S45" s="90"/>
      <c r="T45" s="90"/>
      <c r="U45" s="90"/>
    </row>
    <row r="46" spans="1:21" s="75" customFormat="1" ht="21">
      <c r="A46" s="74" t="s">
        <v>477</v>
      </c>
      <c r="B46" s="256">
        <v>200</v>
      </c>
      <c r="C46" s="256">
        <v>11</v>
      </c>
      <c r="D46" s="256">
        <v>40</v>
      </c>
      <c r="E46" s="256">
        <f t="shared" si="1"/>
        <v>51</v>
      </c>
      <c r="F46" s="270">
        <v>5</v>
      </c>
      <c r="G46" s="270">
        <v>5</v>
      </c>
      <c r="H46" s="270">
        <v>6</v>
      </c>
      <c r="I46" s="270">
        <v>10</v>
      </c>
      <c r="J46" s="270">
        <v>6</v>
      </c>
      <c r="K46" s="270">
        <v>15</v>
      </c>
      <c r="L46" s="270">
        <v>2</v>
      </c>
      <c r="M46" s="270">
        <v>3</v>
      </c>
      <c r="N46" s="256">
        <f t="shared" si="0"/>
        <v>19</v>
      </c>
      <c r="O46" s="256">
        <f t="shared" si="0"/>
        <v>33</v>
      </c>
      <c r="P46" s="257">
        <f>((E46+N46+O46)/B46)*100</f>
        <v>51.5</v>
      </c>
      <c r="Q46" s="254"/>
      <c r="R46" s="74"/>
      <c r="S46" s="74"/>
      <c r="T46" s="74"/>
      <c r="U46" s="74"/>
    </row>
    <row r="47" spans="1:21" s="75" customFormat="1" ht="21">
      <c r="A47" s="92" t="s">
        <v>59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71"/>
      <c r="Q47" s="254"/>
      <c r="R47" s="74"/>
      <c r="S47" s="74"/>
      <c r="T47" s="74"/>
      <c r="U47" s="74"/>
    </row>
    <row r="48" spans="1:21" ht="21">
      <c r="A48" s="90" t="s">
        <v>478</v>
      </c>
      <c r="B48" s="272">
        <v>1000</v>
      </c>
      <c r="C48" s="273">
        <f>'[2]มกราคม 57'!C44+'[2]มกราคม 57'!N44</f>
        <v>467</v>
      </c>
      <c r="D48" s="272">
        <v>573</v>
      </c>
      <c r="E48" s="256">
        <f t="shared" si="1"/>
        <v>1040</v>
      </c>
      <c r="F48" s="262">
        <v>2</v>
      </c>
      <c r="G48" s="262">
        <v>3</v>
      </c>
      <c r="H48" s="262">
        <v>25</v>
      </c>
      <c r="I48" s="262">
        <v>30</v>
      </c>
      <c r="J48" s="262">
        <v>20</v>
      </c>
      <c r="K48" s="262">
        <v>36</v>
      </c>
      <c r="L48" s="262">
        <v>2</v>
      </c>
      <c r="M48" s="262">
        <v>3</v>
      </c>
      <c r="N48" s="256">
        <f aca="true" t="shared" si="2" ref="N48:O50">F48+H48+J48+L48</f>
        <v>49</v>
      </c>
      <c r="O48" s="256">
        <f t="shared" si="2"/>
        <v>72</v>
      </c>
      <c r="P48" s="257">
        <f>((E48+N48+O48)/B48)*100</f>
        <v>116.10000000000001</v>
      </c>
      <c r="Q48" s="267"/>
      <c r="R48" s="90"/>
      <c r="S48" s="90"/>
      <c r="T48" s="90"/>
      <c r="U48" s="90"/>
    </row>
    <row r="49" spans="1:21" ht="21">
      <c r="A49" s="90" t="s">
        <v>479</v>
      </c>
      <c r="B49" s="272">
        <v>300</v>
      </c>
      <c r="C49" s="273">
        <f>'[2]มกราคม 57'!C45+'[2]มกราคม 57'!N45</f>
        <v>412</v>
      </c>
      <c r="D49" s="273">
        <f>'[2]มกราคม 57'!D45+'[2]มกราคม 57'!O45</f>
        <v>422</v>
      </c>
      <c r="E49" s="256">
        <f t="shared" si="1"/>
        <v>834</v>
      </c>
      <c r="F49" s="272">
        <v>14</v>
      </c>
      <c r="G49" s="272">
        <v>21</v>
      </c>
      <c r="H49" s="272">
        <v>53</v>
      </c>
      <c r="I49" s="272">
        <v>57</v>
      </c>
      <c r="J49" s="272">
        <v>17</v>
      </c>
      <c r="K49" s="272">
        <v>26</v>
      </c>
      <c r="L49" s="272">
        <v>5</v>
      </c>
      <c r="M49" s="272">
        <v>3</v>
      </c>
      <c r="N49" s="273">
        <f t="shared" si="2"/>
        <v>89</v>
      </c>
      <c r="O49" s="273">
        <f t="shared" si="2"/>
        <v>107</v>
      </c>
      <c r="P49" s="257">
        <f aca="true" t="shared" si="3" ref="P49:P54">((E49+N49+O49)/B49)*100</f>
        <v>343.3333333333333</v>
      </c>
      <c r="Q49" s="267"/>
      <c r="R49" s="90"/>
      <c r="S49" s="90"/>
      <c r="T49" s="90"/>
      <c r="U49" s="90"/>
    </row>
    <row r="50" spans="1:21" ht="21">
      <c r="A50" s="90" t="s">
        <v>480</v>
      </c>
      <c r="B50" s="273">
        <v>300</v>
      </c>
      <c r="C50" s="273">
        <f>'[2]มกราคม 57'!C46+'[2]มกราคม 57'!N46</f>
        <v>597</v>
      </c>
      <c r="D50" s="273">
        <f>'[2]มกราคม 57'!D46+'[2]มกราคม 57'!O46</f>
        <v>828</v>
      </c>
      <c r="E50" s="256">
        <f t="shared" si="1"/>
        <v>1425</v>
      </c>
      <c r="F50" s="274">
        <v>5</v>
      </c>
      <c r="G50" s="274">
        <v>13</v>
      </c>
      <c r="H50" s="274">
        <v>42</v>
      </c>
      <c r="I50" s="274">
        <v>50</v>
      </c>
      <c r="J50" s="274">
        <v>38</v>
      </c>
      <c r="K50" s="274">
        <v>41</v>
      </c>
      <c r="L50" s="274">
        <v>21</v>
      </c>
      <c r="M50" s="274">
        <v>5</v>
      </c>
      <c r="N50" s="253">
        <f t="shared" si="2"/>
        <v>106</v>
      </c>
      <c r="O50" s="253">
        <f t="shared" si="2"/>
        <v>109</v>
      </c>
      <c r="P50" s="257">
        <f t="shared" si="3"/>
        <v>546.6666666666666</v>
      </c>
      <c r="Q50" s="267"/>
      <c r="R50" s="90"/>
      <c r="S50" s="90"/>
      <c r="T50" s="90"/>
      <c r="U50" s="90"/>
    </row>
    <row r="51" spans="1:21" ht="21">
      <c r="A51" s="96" t="s">
        <v>64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267"/>
      <c r="R51" s="90"/>
      <c r="S51" s="90"/>
      <c r="T51" s="90"/>
      <c r="U51" s="90"/>
    </row>
    <row r="52" spans="1:21" ht="21">
      <c r="A52" s="90" t="s">
        <v>481</v>
      </c>
      <c r="B52" s="275">
        <v>35</v>
      </c>
      <c r="C52" s="272">
        <v>15</v>
      </c>
      <c r="D52" s="272">
        <v>20</v>
      </c>
      <c r="E52" s="256">
        <f t="shared" si="1"/>
        <v>35</v>
      </c>
      <c r="F52" s="274">
        <v>0</v>
      </c>
      <c r="G52" s="274">
        <v>0</v>
      </c>
      <c r="H52" s="274">
        <v>0</v>
      </c>
      <c r="I52" s="274">
        <v>0</v>
      </c>
      <c r="J52" s="274">
        <v>0</v>
      </c>
      <c r="K52" s="274">
        <v>0</v>
      </c>
      <c r="L52" s="274">
        <v>0</v>
      </c>
      <c r="M52" s="274">
        <v>0</v>
      </c>
      <c r="N52" s="256">
        <f aca="true" t="shared" si="4" ref="N52:O54">F52+H52+J52+L52</f>
        <v>0</v>
      </c>
      <c r="O52" s="256">
        <f t="shared" si="4"/>
        <v>0</v>
      </c>
      <c r="P52" s="257">
        <f t="shared" si="3"/>
        <v>100</v>
      </c>
      <c r="Q52" s="267"/>
      <c r="R52" s="90"/>
      <c r="S52" s="90"/>
      <c r="T52" s="90"/>
      <c r="U52" s="90"/>
    </row>
    <row r="53" spans="1:21" ht="21">
      <c r="A53" s="90" t="s">
        <v>482</v>
      </c>
      <c r="B53" s="274">
        <v>1000</v>
      </c>
      <c r="C53" s="274">
        <v>1040</v>
      </c>
      <c r="D53" s="274">
        <v>1510</v>
      </c>
      <c r="E53" s="256">
        <f t="shared" si="1"/>
        <v>2550</v>
      </c>
      <c r="F53" s="274">
        <f aca="true" t="shared" si="5" ref="F53:M53">SUM(F48:F52)</f>
        <v>21</v>
      </c>
      <c r="G53" s="274">
        <f t="shared" si="5"/>
        <v>37</v>
      </c>
      <c r="H53" s="274">
        <f t="shared" si="5"/>
        <v>120</v>
      </c>
      <c r="I53" s="274">
        <f t="shared" si="5"/>
        <v>137</v>
      </c>
      <c r="J53" s="274">
        <f t="shared" si="5"/>
        <v>75</v>
      </c>
      <c r="K53" s="274">
        <f t="shared" si="5"/>
        <v>103</v>
      </c>
      <c r="L53" s="274">
        <f t="shared" si="5"/>
        <v>28</v>
      </c>
      <c r="M53" s="274">
        <f t="shared" si="5"/>
        <v>11</v>
      </c>
      <c r="N53" s="253">
        <f t="shared" si="4"/>
        <v>244</v>
      </c>
      <c r="O53" s="253">
        <f t="shared" si="4"/>
        <v>288</v>
      </c>
      <c r="P53" s="257">
        <f t="shared" si="3"/>
        <v>308.2</v>
      </c>
      <c r="Q53" s="267"/>
      <c r="R53" s="90"/>
      <c r="S53" s="90"/>
      <c r="T53" s="90"/>
      <c r="U53" s="90"/>
    </row>
    <row r="54" spans="1:21" ht="21">
      <c r="A54" s="90" t="s">
        <v>483</v>
      </c>
      <c r="B54" s="274">
        <v>20</v>
      </c>
      <c r="C54" s="272">
        <v>7</v>
      </c>
      <c r="D54" s="272">
        <v>19</v>
      </c>
      <c r="E54" s="256">
        <f t="shared" si="1"/>
        <v>26</v>
      </c>
      <c r="F54" s="274">
        <v>0</v>
      </c>
      <c r="G54" s="274">
        <v>0</v>
      </c>
      <c r="H54" s="274">
        <v>0</v>
      </c>
      <c r="I54" s="274">
        <v>0</v>
      </c>
      <c r="J54" s="274">
        <v>0</v>
      </c>
      <c r="K54" s="274">
        <v>0</v>
      </c>
      <c r="L54" s="274">
        <v>0</v>
      </c>
      <c r="M54" s="274">
        <v>0</v>
      </c>
      <c r="N54" s="256">
        <f t="shared" si="4"/>
        <v>0</v>
      </c>
      <c r="O54" s="256">
        <f t="shared" si="4"/>
        <v>0</v>
      </c>
      <c r="P54" s="257">
        <f t="shared" si="3"/>
        <v>130</v>
      </c>
      <c r="Q54" s="267"/>
      <c r="R54" s="90"/>
      <c r="S54" s="90"/>
      <c r="T54" s="90"/>
      <c r="U54" s="90"/>
    </row>
    <row r="55" spans="1:21" s="278" customFormat="1" ht="21">
      <c r="A55" s="276" t="s">
        <v>67</v>
      </c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4"/>
      <c r="Q55" s="277"/>
      <c r="R55" s="277"/>
      <c r="S55" s="277"/>
      <c r="T55" s="277"/>
      <c r="U55" s="277"/>
    </row>
    <row r="56" spans="1:21" s="260" customFormat="1" ht="21">
      <c r="A56" s="279" t="s">
        <v>68</v>
      </c>
      <c r="B56" s="256">
        <v>209</v>
      </c>
      <c r="C56" s="256">
        <v>130</v>
      </c>
      <c r="D56" s="256">
        <v>79</v>
      </c>
      <c r="E56" s="256">
        <v>209</v>
      </c>
      <c r="F56" s="256">
        <v>8</v>
      </c>
      <c r="G56" s="256">
        <v>7</v>
      </c>
      <c r="H56" s="256">
        <v>118</v>
      </c>
      <c r="I56" s="256">
        <v>71</v>
      </c>
      <c r="J56" s="256">
        <v>4</v>
      </c>
      <c r="K56" s="256">
        <v>1</v>
      </c>
      <c r="L56" s="256">
        <v>0</v>
      </c>
      <c r="M56" s="256">
        <v>0</v>
      </c>
      <c r="N56" s="256">
        <f aca="true" t="shared" si="6" ref="N56:O61">F56+H56+J56+L56</f>
        <v>130</v>
      </c>
      <c r="O56" s="256">
        <f t="shared" si="6"/>
        <v>79</v>
      </c>
      <c r="P56" s="264">
        <v>100</v>
      </c>
      <c r="Q56" s="264"/>
      <c r="R56" s="264"/>
      <c r="S56" s="264"/>
      <c r="T56" s="264"/>
      <c r="U56" s="264"/>
    </row>
    <row r="57" spans="1:21" s="260" customFormat="1" ht="21">
      <c r="A57" s="279" t="s">
        <v>69</v>
      </c>
      <c r="B57" s="256">
        <v>552</v>
      </c>
      <c r="C57" s="256">
        <v>0</v>
      </c>
      <c r="D57" s="256">
        <v>0</v>
      </c>
      <c r="E57" s="256">
        <v>0</v>
      </c>
      <c r="F57" s="256">
        <v>0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f>L58*0.6</f>
        <v>0</v>
      </c>
      <c r="M57" s="256">
        <f>M58*0.6</f>
        <v>0</v>
      </c>
      <c r="N57" s="256">
        <f t="shared" si="6"/>
        <v>0</v>
      </c>
      <c r="O57" s="256">
        <f t="shared" si="6"/>
        <v>0</v>
      </c>
      <c r="P57" s="264">
        <v>100</v>
      </c>
      <c r="Q57" s="258">
        <v>87670</v>
      </c>
      <c r="R57" s="280">
        <v>0</v>
      </c>
      <c r="S57" s="258">
        <v>87640</v>
      </c>
      <c r="T57" s="258">
        <v>87640</v>
      </c>
      <c r="U57" s="257">
        <f>(S57/Q57)*100</f>
        <v>99.96578076879206</v>
      </c>
    </row>
    <row r="58" spans="1:21" s="260" customFormat="1" ht="21">
      <c r="A58" s="279" t="s">
        <v>70</v>
      </c>
      <c r="B58" s="256">
        <v>349</v>
      </c>
      <c r="C58" s="256">
        <v>221</v>
      </c>
      <c r="D58" s="256">
        <v>128</v>
      </c>
      <c r="E58" s="256">
        <v>349</v>
      </c>
      <c r="F58" s="256">
        <f>F63+F64+F65</f>
        <v>14</v>
      </c>
      <c r="G58" s="256">
        <f aca="true" t="shared" si="7" ref="G58:M58">G63+G64+G65</f>
        <v>7</v>
      </c>
      <c r="H58" s="256">
        <f t="shared" si="7"/>
        <v>203</v>
      </c>
      <c r="I58" s="256">
        <f t="shared" si="7"/>
        <v>119</v>
      </c>
      <c r="J58" s="256">
        <f t="shared" si="7"/>
        <v>4</v>
      </c>
      <c r="K58" s="256">
        <f t="shared" si="7"/>
        <v>2</v>
      </c>
      <c r="L58" s="256">
        <f t="shared" si="7"/>
        <v>0</v>
      </c>
      <c r="M58" s="256">
        <f t="shared" si="7"/>
        <v>0</v>
      </c>
      <c r="N58" s="256">
        <f t="shared" si="6"/>
        <v>221</v>
      </c>
      <c r="O58" s="256">
        <f t="shared" si="6"/>
        <v>128</v>
      </c>
      <c r="P58" s="264">
        <v>100</v>
      </c>
      <c r="Q58" s="264"/>
      <c r="R58" s="264"/>
      <c r="S58" s="264"/>
      <c r="T58" s="264"/>
      <c r="U58" s="264"/>
    </row>
    <row r="59" spans="1:21" s="278" customFormat="1" ht="42">
      <c r="A59" s="281" t="s">
        <v>484</v>
      </c>
      <c r="B59" s="277">
        <v>45</v>
      </c>
      <c r="C59" s="277">
        <v>20</v>
      </c>
      <c r="D59" s="277">
        <v>25</v>
      </c>
      <c r="E59" s="277">
        <v>45</v>
      </c>
      <c r="F59" s="277">
        <v>2</v>
      </c>
      <c r="G59" s="277">
        <v>2</v>
      </c>
      <c r="H59" s="277">
        <v>18</v>
      </c>
      <c r="I59" s="277">
        <v>23</v>
      </c>
      <c r="J59" s="277">
        <v>0</v>
      </c>
      <c r="K59" s="277">
        <v>0</v>
      </c>
      <c r="L59" s="277">
        <v>0</v>
      </c>
      <c r="M59" s="277">
        <v>0</v>
      </c>
      <c r="N59" s="256">
        <f t="shared" si="6"/>
        <v>20</v>
      </c>
      <c r="O59" s="256">
        <f t="shared" si="6"/>
        <v>25</v>
      </c>
      <c r="P59" s="282">
        <f>(B59/B58)*100</f>
        <v>12.893982808022923</v>
      </c>
      <c r="Q59" s="280">
        <v>20000</v>
      </c>
      <c r="R59" s="280">
        <v>0</v>
      </c>
      <c r="S59" s="280">
        <v>20000</v>
      </c>
      <c r="T59" s="280">
        <v>20000</v>
      </c>
      <c r="U59" s="277">
        <v>100</v>
      </c>
    </row>
    <row r="60" spans="1:21" s="278" customFormat="1" ht="21">
      <c r="A60" s="281" t="s">
        <v>485</v>
      </c>
      <c r="B60" s="277">
        <v>50</v>
      </c>
      <c r="C60" s="277">
        <v>24</v>
      </c>
      <c r="D60" s="277">
        <v>26</v>
      </c>
      <c r="E60" s="277">
        <v>50</v>
      </c>
      <c r="F60" s="277">
        <v>1</v>
      </c>
      <c r="G60" s="277">
        <v>1</v>
      </c>
      <c r="H60" s="277">
        <v>23</v>
      </c>
      <c r="I60" s="277">
        <v>25</v>
      </c>
      <c r="J60" s="277">
        <v>0</v>
      </c>
      <c r="K60" s="277">
        <v>0</v>
      </c>
      <c r="L60" s="277">
        <v>0</v>
      </c>
      <c r="M60" s="277">
        <v>0</v>
      </c>
      <c r="N60" s="256">
        <f t="shared" si="6"/>
        <v>24</v>
      </c>
      <c r="O60" s="256">
        <f t="shared" si="6"/>
        <v>26</v>
      </c>
      <c r="P60" s="282">
        <f>((N60+O60)/B60)*100</f>
        <v>100</v>
      </c>
      <c r="Q60" s="280">
        <v>19100</v>
      </c>
      <c r="R60" s="280">
        <v>0</v>
      </c>
      <c r="S60" s="283">
        <v>19100</v>
      </c>
      <c r="T60" s="283">
        <v>19100</v>
      </c>
      <c r="U60" s="277">
        <v>100</v>
      </c>
    </row>
    <row r="61" spans="1:21" s="278" customFormat="1" ht="21">
      <c r="A61" s="281" t="s">
        <v>486</v>
      </c>
      <c r="B61" s="277">
        <v>40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77">
        <v>29</v>
      </c>
      <c r="I61" s="277">
        <v>14</v>
      </c>
      <c r="J61" s="277">
        <v>0</v>
      </c>
      <c r="K61" s="277">
        <v>0</v>
      </c>
      <c r="L61" s="277">
        <v>0</v>
      </c>
      <c r="M61" s="277">
        <v>0</v>
      </c>
      <c r="N61" s="256">
        <f t="shared" si="6"/>
        <v>29</v>
      </c>
      <c r="O61" s="256">
        <f t="shared" si="6"/>
        <v>14</v>
      </c>
      <c r="P61" s="282">
        <f>((N61+O61)/B61)*100</f>
        <v>107.5</v>
      </c>
      <c r="Q61" s="280">
        <v>42188</v>
      </c>
      <c r="R61" s="280">
        <v>0</v>
      </c>
      <c r="S61" s="283">
        <v>42188</v>
      </c>
      <c r="T61" s="283">
        <v>42188</v>
      </c>
      <c r="U61" s="277">
        <v>100</v>
      </c>
    </row>
    <row r="62" spans="1:21" s="260" customFormat="1" ht="21">
      <c r="A62" s="279" t="s">
        <v>73</v>
      </c>
      <c r="B62" s="256">
        <f>SUM(B63:B65)</f>
        <v>349</v>
      </c>
      <c r="C62" s="256">
        <f>SUM(C63:C65)</f>
        <v>221</v>
      </c>
      <c r="D62" s="256">
        <f>SUM(D63:D65)</f>
        <v>128</v>
      </c>
      <c r="E62" s="256">
        <v>349</v>
      </c>
      <c r="F62"/>
      <c r="G62"/>
      <c r="H62"/>
      <c r="I62"/>
      <c r="J62"/>
      <c r="K62"/>
      <c r="L62"/>
      <c r="M62"/>
      <c r="N62"/>
      <c r="O62"/>
      <c r="P62"/>
      <c r="Q62" s="258">
        <v>314942</v>
      </c>
      <c r="R62" s="264"/>
      <c r="S62" s="264"/>
      <c r="T62" s="264"/>
      <c r="U62" s="264"/>
    </row>
    <row r="63" spans="1:21" s="260" customFormat="1" ht="21">
      <c r="A63" s="284" t="s">
        <v>74</v>
      </c>
      <c r="B63" s="256">
        <f>N63+O63</f>
        <v>7</v>
      </c>
      <c r="C63" s="256">
        <v>6</v>
      </c>
      <c r="D63" s="256">
        <v>1</v>
      </c>
      <c r="E63" s="256">
        <v>7</v>
      </c>
      <c r="F63" s="256">
        <v>0</v>
      </c>
      <c r="G63" s="256">
        <v>0</v>
      </c>
      <c r="H63" s="256">
        <v>6</v>
      </c>
      <c r="I63" s="256">
        <v>0</v>
      </c>
      <c r="J63" s="256">
        <v>0</v>
      </c>
      <c r="K63" s="256">
        <v>1</v>
      </c>
      <c r="L63" s="256">
        <v>0</v>
      </c>
      <c r="M63" s="256">
        <v>0</v>
      </c>
      <c r="N63" s="256">
        <f aca="true" t="shared" si="8" ref="N63:O65">F63+H63+J63+L63</f>
        <v>6</v>
      </c>
      <c r="O63" s="256">
        <f t="shared" si="8"/>
        <v>1</v>
      </c>
      <c r="P63" s="264">
        <v>100</v>
      </c>
      <c r="Q63" s="258">
        <f>902.41*B63</f>
        <v>6316.87</v>
      </c>
      <c r="R63" s="264"/>
      <c r="S63" s="264"/>
      <c r="T63" s="264"/>
      <c r="U63" s="264"/>
    </row>
    <row r="64" spans="1:21" s="260" customFormat="1" ht="21">
      <c r="A64" s="284" t="s">
        <v>75</v>
      </c>
      <c r="B64" s="256">
        <f>N64+O64</f>
        <v>162</v>
      </c>
      <c r="C64" s="256">
        <v>112</v>
      </c>
      <c r="D64" s="256">
        <v>50</v>
      </c>
      <c r="E64" s="256">
        <v>162</v>
      </c>
      <c r="F64" s="256">
        <v>14</v>
      </c>
      <c r="G64" s="256">
        <v>7</v>
      </c>
      <c r="H64" s="256">
        <v>95</v>
      </c>
      <c r="I64" s="256">
        <v>42</v>
      </c>
      <c r="J64" s="256">
        <v>3</v>
      </c>
      <c r="K64" s="256">
        <v>1</v>
      </c>
      <c r="L64" s="256">
        <v>0</v>
      </c>
      <c r="M64" s="256">
        <v>0</v>
      </c>
      <c r="N64" s="256">
        <f t="shared" si="8"/>
        <v>112</v>
      </c>
      <c r="O64" s="256">
        <f t="shared" si="8"/>
        <v>50</v>
      </c>
      <c r="P64" s="264">
        <v>100</v>
      </c>
      <c r="Q64" s="258">
        <f aca="true" t="shared" si="9" ref="Q64:Q69">902.41*B64</f>
        <v>146190.41999999998</v>
      </c>
      <c r="R64" s="264"/>
      <c r="S64" s="264"/>
      <c r="T64" s="264"/>
      <c r="U64" s="264"/>
    </row>
    <row r="65" spans="1:21" s="260" customFormat="1" ht="21">
      <c r="A65" s="284" t="s">
        <v>76</v>
      </c>
      <c r="B65" s="256">
        <f>N65+O65</f>
        <v>180</v>
      </c>
      <c r="C65" s="256">
        <v>103</v>
      </c>
      <c r="D65" s="256">
        <v>77</v>
      </c>
      <c r="E65" s="256">
        <v>180</v>
      </c>
      <c r="F65" s="256">
        <v>0</v>
      </c>
      <c r="G65" s="256">
        <v>0</v>
      </c>
      <c r="H65" s="256">
        <v>102</v>
      </c>
      <c r="I65" s="256">
        <v>77</v>
      </c>
      <c r="J65" s="256">
        <v>1</v>
      </c>
      <c r="K65" s="256">
        <v>0</v>
      </c>
      <c r="L65" s="256">
        <v>0</v>
      </c>
      <c r="M65" s="256">
        <v>0</v>
      </c>
      <c r="N65" s="256">
        <f t="shared" si="8"/>
        <v>103</v>
      </c>
      <c r="O65" s="256">
        <f t="shared" si="8"/>
        <v>77</v>
      </c>
      <c r="P65" s="264">
        <v>100</v>
      </c>
      <c r="Q65" s="258">
        <f t="shared" si="9"/>
        <v>162433.8</v>
      </c>
      <c r="R65" s="264"/>
      <c r="S65" s="264"/>
      <c r="T65" s="264"/>
      <c r="U65" s="264"/>
    </row>
    <row r="66" spans="1:21" s="260" customFormat="1" ht="21">
      <c r="A66" s="279" t="s">
        <v>77</v>
      </c>
      <c r="B66" s="285"/>
      <c r="C66" s="286"/>
      <c r="D66" s="286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8"/>
      <c r="Q66" s="288"/>
      <c r="R66" s="288"/>
      <c r="S66" s="288"/>
      <c r="T66" s="288"/>
      <c r="U66" s="289"/>
    </row>
    <row r="67" spans="1:21" s="260" customFormat="1" ht="21">
      <c r="A67" s="284" t="s">
        <v>74</v>
      </c>
      <c r="B67" s="256">
        <f>N67+O67</f>
        <v>3</v>
      </c>
      <c r="C67" s="256">
        <v>3</v>
      </c>
      <c r="D67" s="256">
        <v>0</v>
      </c>
      <c r="E67" s="256">
        <v>3</v>
      </c>
      <c r="F67" s="256">
        <v>1</v>
      </c>
      <c r="G67" s="256">
        <v>0</v>
      </c>
      <c r="H67" s="256">
        <v>0</v>
      </c>
      <c r="I67" s="256">
        <v>0</v>
      </c>
      <c r="J67" s="256">
        <v>2</v>
      </c>
      <c r="K67" s="256">
        <v>0</v>
      </c>
      <c r="L67" s="256">
        <v>0</v>
      </c>
      <c r="M67" s="256">
        <v>0</v>
      </c>
      <c r="N67" s="256">
        <f aca="true" t="shared" si="10" ref="N67:O69">F67+H67+J67+L67</f>
        <v>3</v>
      </c>
      <c r="O67" s="256">
        <f t="shared" si="10"/>
        <v>0</v>
      </c>
      <c r="P67" s="264">
        <v>150</v>
      </c>
      <c r="Q67" s="258">
        <f t="shared" si="9"/>
        <v>2707.23</v>
      </c>
      <c r="R67" s="264"/>
      <c r="S67" s="264"/>
      <c r="T67" s="264"/>
      <c r="U67" s="264"/>
    </row>
    <row r="68" spans="1:21" s="260" customFormat="1" ht="21">
      <c r="A68" s="284" t="s">
        <v>75</v>
      </c>
      <c r="B68" s="256">
        <f>N68+O68</f>
        <v>15</v>
      </c>
      <c r="C68" s="256">
        <v>4</v>
      </c>
      <c r="D68" s="256">
        <v>11</v>
      </c>
      <c r="E68" s="256">
        <v>15</v>
      </c>
      <c r="F68" s="256">
        <v>0</v>
      </c>
      <c r="G68" s="256">
        <v>0</v>
      </c>
      <c r="H68" s="256">
        <v>3</v>
      </c>
      <c r="I68" s="256">
        <v>11</v>
      </c>
      <c r="J68" s="256">
        <v>1</v>
      </c>
      <c r="K68" s="256">
        <v>0</v>
      </c>
      <c r="L68" s="256">
        <v>0</v>
      </c>
      <c r="M68" s="256">
        <v>0</v>
      </c>
      <c r="N68" s="256">
        <f t="shared" si="10"/>
        <v>4</v>
      </c>
      <c r="O68" s="256">
        <f t="shared" si="10"/>
        <v>11</v>
      </c>
      <c r="P68" s="264">
        <v>45</v>
      </c>
      <c r="Q68" s="258">
        <f t="shared" si="9"/>
        <v>13536.15</v>
      </c>
      <c r="R68" s="264"/>
      <c r="S68" s="264"/>
      <c r="T68" s="264"/>
      <c r="U68" s="264"/>
    </row>
    <row r="69" spans="1:21" s="260" customFormat="1" ht="21">
      <c r="A69" s="284" t="s">
        <v>76</v>
      </c>
      <c r="B69" s="256">
        <f>N69+O69</f>
        <v>28</v>
      </c>
      <c r="C69" s="256">
        <v>16</v>
      </c>
      <c r="D69" s="256">
        <v>12</v>
      </c>
      <c r="E69" s="256">
        <v>28</v>
      </c>
      <c r="F69" s="256">
        <v>0</v>
      </c>
      <c r="G69" s="256">
        <v>0</v>
      </c>
      <c r="H69" s="256">
        <v>16</v>
      </c>
      <c r="I69" s="256">
        <v>11</v>
      </c>
      <c r="J69" s="256">
        <v>0</v>
      </c>
      <c r="K69" s="256">
        <v>1</v>
      </c>
      <c r="L69" s="256">
        <v>0</v>
      </c>
      <c r="M69" s="256">
        <v>0</v>
      </c>
      <c r="N69" s="256">
        <f t="shared" si="10"/>
        <v>16</v>
      </c>
      <c r="O69" s="256">
        <f t="shared" si="10"/>
        <v>12</v>
      </c>
      <c r="P69" s="264">
        <v>43</v>
      </c>
      <c r="Q69" s="258">
        <f t="shared" si="9"/>
        <v>25267.48</v>
      </c>
      <c r="R69" s="264"/>
      <c r="S69" s="264"/>
      <c r="T69" s="264"/>
      <c r="U69" s="264"/>
    </row>
  </sheetData>
  <sheetProtection/>
  <mergeCells count="24">
    <mergeCell ref="B32:P32"/>
    <mergeCell ref="B38:P38"/>
    <mergeCell ref="B55:P55"/>
    <mergeCell ref="Q5:Q7"/>
    <mergeCell ref="R5:R7"/>
    <mergeCell ref="S5:S7"/>
    <mergeCell ref="E5:E6"/>
    <mergeCell ref="F5:M5"/>
    <mergeCell ref="N5:O6"/>
    <mergeCell ref="P5:P7"/>
    <mergeCell ref="B8:U8"/>
    <mergeCell ref="B27:P27"/>
    <mergeCell ref="T5:T7"/>
    <mergeCell ref="U5:U7"/>
    <mergeCell ref="F6:G6"/>
    <mergeCell ref="H6:I6"/>
    <mergeCell ref="J6:K6"/>
    <mergeCell ref="L6:M6"/>
    <mergeCell ref="A2:U2"/>
    <mergeCell ref="A3:U3"/>
    <mergeCell ref="A4:U4"/>
    <mergeCell ref="A5:A7"/>
    <mergeCell ref="B5:B7"/>
    <mergeCell ref="C5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B4" sqref="B4:B6"/>
    </sheetView>
  </sheetViews>
  <sheetFormatPr defaultColWidth="6.8515625" defaultRowHeight="15"/>
  <cols>
    <col min="1" max="1" width="40.140625" style="57" customWidth="1"/>
    <col min="2" max="2" width="10.421875" style="57" customWidth="1"/>
    <col min="3" max="3" width="6.28125" style="57" customWidth="1"/>
    <col min="4" max="4" width="6.140625" style="57" customWidth="1"/>
    <col min="5" max="5" width="12.140625" style="57" customWidth="1"/>
    <col min="6" max="6" width="5.00390625" style="57" customWidth="1"/>
    <col min="7" max="7" width="6.00390625" style="57" customWidth="1"/>
    <col min="8" max="8" width="4.8515625" style="57" customWidth="1"/>
    <col min="9" max="9" width="5.140625" style="57" customWidth="1"/>
    <col min="10" max="10" width="4.8515625" style="57" customWidth="1"/>
    <col min="11" max="11" width="5.7109375" style="57" customWidth="1"/>
    <col min="12" max="12" width="5.28125" style="57" customWidth="1"/>
    <col min="13" max="13" width="5.421875" style="57" customWidth="1"/>
    <col min="14" max="14" width="6.7109375" style="57" customWidth="1"/>
    <col min="15" max="15" width="7.7109375" style="57" customWidth="1"/>
    <col min="16" max="21" width="10.421875" style="57" customWidth="1"/>
    <col min="22" max="16384" width="6.8515625" style="57" customWidth="1"/>
  </cols>
  <sheetData>
    <row r="1" spans="1:21" ht="23.2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23.25">
      <c r="A2" s="325" t="s">
        <v>465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0" ht="23.25">
      <c r="A3" s="340" t="s">
        <v>487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spans="1:23" s="59" customFormat="1" ht="132.75" customHeight="1">
      <c r="A4" s="328" t="s">
        <v>3</v>
      </c>
      <c r="B4" s="330" t="s">
        <v>4</v>
      </c>
      <c r="C4" s="332" t="s">
        <v>5</v>
      </c>
      <c r="D4" s="333"/>
      <c r="E4" s="330" t="s">
        <v>6</v>
      </c>
      <c r="F4" s="332" t="s">
        <v>7</v>
      </c>
      <c r="G4" s="337"/>
      <c r="H4" s="337"/>
      <c r="I4" s="337"/>
      <c r="J4" s="337"/>
      <c r="K4" s="337"/>
      <c r="L4" s="337"/>
      <c r="M4" s="333"/>
      <c r="N4" s="332" t="s">
        <v>8</v>
      </c>
      <c r="O4" s="333"/>
      <c r="P4" s="330" t="s">
        <v>9</v>
      </c>
      <c r="Q4" s="330" t="s">
        <v>10</v>
      </c>
      <c r="R4" s="330" t="s">
        <v>11</v>
      </c>
      <c r="S4" s="330" t="s">
        <v>12</v>
      </c>
      <c r="T4" s="330" t="s">
        <v>13</v>
      </c>
      <c r="U4" s="330" t="s">
        <v>14</v>
      </c>
      <c r="V4" s="58"/>
      <c r="W4" s="58"/>
    </row>
    <row r="5" spans="1:23" s="59" customFormat="1" ht="28.5" customHeight="1">
      <c r="A5" s="329"/>
      <c r="B5" s="331"/>
      <c r="C5" s="334"/>
      <c r="D5" s="335"/>
      <c r="E5" s="336"/>
      <c r="F5" s="339" t="s">
        <v>15</v>
      </c>
      <c r="G5" s="339"/>
      <c r="H5" s="339" t="s">
        <v>16</v>
      </c>
      <c r="I5" s="339"/>
      <c r="J5" s="339" t="s">
        <v>17</v>
      </c>
      <c r="K5" s="339"/>
      <c r="L5" s="339" t="s">
        <v>18</v>
      </c>
      <c r="M5" s="339"/>
      <c r="N5" s="334"/>
      <c r="O5" s="335"/>
      <c r="P5" s="331"/>
      <c r="Q5" s="331"/>
      <c r="R5" s="331"/>
      <c r="S5" s="331"/>
      <c r="T5" s="331"/>
      <c r="U5" s="331"/>
      <c r="V5" s="58"/>
      <c r="W5" s="58"/>
    </row>
    <row r="6" spans="1:21" s="59" customFormat="1" ht="24" customHeight="1">
      <c r="A6" s="329"/>
      <c r="B6" s="336"/>
      <c r="C6" s="63" t="s">
        <v>19</v>
      </c>
      <c r="D6" s="63" t="s">
        <v>20</v>
      </c>
      <c r="E6" s="61" t="s">
        <v>21</v>
      </c>
      <c r="F6" s="63" t="s">
        <v>19</v>
      </c>
      <c r="G6" s="63" t="s">
        <v>20</v>
      </c>
      <c r="H6" s="63" t="s">
        <v>19</v>
      </c>
      <c r="I6" s="63" t="s">
        <v>20</v>
      </c>
      <c r="J6" s="63" t="s">
        <v>19</v>
      </c>
      <c r="K6" s="63" t="s">
        <v>20</v>
      </c>
      <c r="L6" s="63" t="s">
        <v>19</v>
      </c>
      <c r="M6" s="63" t="s">
        <v>20</v>
      </c>
      <c r="N6" s="63" t="s">
        <v>19</v>
      </c>
      <c r="O6" s="63" t="s">
        <v>20</v>
      </c>
      <c r="P6" s="336"/>
      <c r="Q6" s="336"/>
      <c r="R6" s="336"/>
      <c r="S6" s="336"/>
      <c r="T6" s="336"/>
      <c r="U6" s="336"/>
    </row>
    <row r="7" spans="1:21" s="59" customFormat="1" ht="24" customHeight="1">
      <c r="A7" s="62" t="s">
        <v>22</v>
      </c>
      <c r="B7" s="341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3"/>
    </row>
    <row r="8" spans="1:21" s="69" customFormat="1" ht="26.25" customHeight="1">
      <c r="A8" s="65" t="s">
        <v>23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108"/>
      <c r="S8" s="108"/>
      <c r="T8" s="108"/>
      <c r="U8" s="108"/>
    </row>
    <row r="9" spans="1:21" s="75" customFormat="1" ht="21">
      <c r="A9" s="70" t="s">
        <v>24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s="75" customFormat="1" ht="21">
      <c r="A10" s="24" t="s">
        <v>488</v>
      </c>
      <c r="B10" s="72">
        <v>400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290">
        <v>0.06</v>
      </c>
      <c r="Q10" s="291">
        <v>320000</v>
      </c>
      <c r="R10" s="292">
        <v>7500</v>
      </c>
      <c r="S10" s="292">
        <v>14000</v>
      </c>
      <c r="T10" s="292">
        <v>8900</v>
      </c>
      <c r="U10" s="293">
        <v>0.0891</v>
      </c>
    </row>
    <row r="11" spans="1:21" s="75" customFormat="1" ht="21">
      <c r="A11" s="79" t="s">
        <v>489</v>
      </c>
      <c r="B11" s="72"/>
      <c r="C11" s="74"/>
      <c r="D11" s="74"/>
      <c r="E11" s="74"/>
      <c r="F11" s="72" t="s">
        <v>83</v>
      </c>
      <c r="G11" s="72" t="s">
        <v>83</v>
      </c>
      <c r="H11" s="72">
        <v>24</v>
      </c>
      <c r="I11" s="72">
        <v>1</v>
      </c>
      <c r="J11" s="72" t="s">
        <v>83</v>
      </c>
      <c r="K11" s="72" t="s">
        <v>83</v>
      </c>
      <c r="L11" s="72" t="s">
        <v>83</v>
      </c>
      <c r="M11" s="72" t="s">
        <v>83</v>
      </c>
      <c r="N11" s="72">
        <v>24</v>
      </c>
      <c r="O11" s="72">
        <v>1</v>
      </c>
      <c r="P11" s="74"/>
      <c r="Q11" s="74"/>
      <c r="R11" s="74"/>
      <c r="S11" s="74"/>
      <c r="T11" s="74"/>
      <c r="U11" s="74"/>
    </row>
    <row r="12" spans="1:21" s="75" customFormat="1" ht="21">
      <c r="A12" s="79" t="s">
        <v>405</v>
      </c>
      <c r="B12" s="7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s="75" customFormat="1" ht="29.25" customHeight="1">
      <c r="A13" s="24" t="s">
        <v>490</v>
      </c>
      <c r="B13" s="72">
        <v>336</v>
      </c>
      <c r="C13" s="74">
        <v>20</v>
      </c>
      <c r="D13" s="74">
        <v>16</v>
      </c>
      <c r="E13" s="74">
        <v>36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290">
        <v>0.18</v>
      </c>
      <c r="Q13" s="291">
        <v>302400</v>
      </c>
      <c r="R13" s="292">
        <v>14675</v>
      </c>
      <c r="S13" s="292">
        <v>23625</v>
      </c>
      <c r="T13" s="292">
        <v>38300</v>
      </c>
      <c r="U13" s="293">
        <v>0.1871</v>
      </c>
    </row>
    <row r="14" spans="1:21" s="75" customFormat="1" ht="21">
      <c r="A14" s="79" t="s">
        <v>491</v>
      </c>
      <c r="B14" s="74"/>
      <c r="C14" s="74"/>
      <c r="D14" s="74"/>
      <c r="E14" s="74"/>
      <c r="F14" s="262" t="s">
        <v>83</v>
      </c>
      <c r="G14" s="262" t="s">
        <v>83</v>
      </c>
      <c r="H14" s="262">
        <v>1</v>
      </c>
      <c r="I14" s="262">
        <v>3</v>
      </c>
      <c r="J14" s="262">
        <v>1</v>
      </c>
      <c r="K14" s="262">
        <v>18</v>
      </c>
      <c r="L14" s="262" t="s">
        <v>83</v>
      </c>
      <c r="M14" s="262" t="s">
        <v>83</v>
      </c>
      <c r="N14" s="262">
        <v>2</v>
      </c>
      <c r="O14" s="262">
        <v>21</v>
      </c>
      <c r="P14" s="254"/>
      <c r="Q14" s="74"/>
      <c r="R14" s="74"/>
      <c r="S14" s="74"/>
      <c r="T14" s="74"/>
      <c r="U14" s="74"/>
    </row>
    <row r="15" spans="1:21" s="75" customFormat="1" ht="21">
      <c r="A15" s="79" t="s">
        <v>405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s="75" customFormat="1" ht="29.25" customHeight="1">
      <c r="A16" s="24" t="s">
        <v>492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21" s="75" customFormat="1" ht="21">
      <c r="A17" s="79" t="s">
        <v>404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s="75" customFormat="1" ht="21">
      <c r="A18" s="79" t="s">
        <v>405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1:21" s="75" customFormat="1" ht="21">
      <c r="A19" s="70" t="s">
        <v>32</v>
      </c>
      <c r="B19" s="72">
        <v>460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290">
        <v>0.09</v>
      </c>
      <c r="Q19" s="84">
        <v>64400</v>
      </c>
      <c r="R19" s="74"/>
      <c r="S19" s="292">
        <v>3500</v>
      </c>
      <c r="T19" s="292">
        <v>3500</v>
      </c>
      <c r="U19" s="293">
        <v>0.0543</v>
      </c>
    </row>
    <row r="20" spans="1:21" s="75" customFormat="1" ht="21">
      <c r="A20" s="79" t="s">
        <v>493</v>
      </c>
      <c r="B20" s="74"/>
      <c r="C20" s="74"/>
      <c r="D20" s="74"/>
      <c r="E20" s="74"/>
      <c r="F20" s="72">
        <v>2</v>
      </c>
      <c r="G20" s="72">
        <v>3</v>
      </c>
      <c r="H20" s="72">
        <v>9</v>
      </c>
      <c r="I20" s="72">
        <v>5</v>
      </c>
      <c r="J20" s="72">
        <v>7</v>
      </c>
      <c r="K20" s="72">
        <v>11</v>
      </c>
      <c r="L20" s="72" t="s">
        <v>83</v>
      </c>
      <c r="M20" s="72">
        <v>2</v>
      </c>
      <c r="N20" s="72">
        <v>18</v>
      </c>
      <c r="O20" s="72">
        <v>21</v>
      </c>
      <c r="P20" s="74"/>
      <c r="Q20" s="74"/>
      <c r="R20" s="74"/>
      <c r="S20" s="74"/>
      <c r="T20" s="74"/>
      <c r="U20" s="74"/>
    </row>
    <row r="21" spans="1:21" ht="21">
      <c r="A21" s="101" t="s">
        <v>352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s="75" customFormat="1" ht="21">
      <c r="A22" s="70" t="s">
        <v>34</v>
      </c>
      <c r="B22" s="262">
        <v>388</v>
      </c>
      <c r="C22" s="72">
        <v>10</v>
      </c>
      <c r="D22" s="72">
        <v>33</v>
      </c>
      <c r="E22" s="72">
        <v>43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290">
        <v>0.11</v>
      </c>
      <c r="Q22" s="84">
        <v>232800</v>
      </c>
      <c r="R22" s="292">
        <v>14545</v>
      </c>
      <c r="S22" s="292">
        <v>0</v>
      </c>
      <c r="T22" s="292">
        <v>14545</v>
      </c>
      <c r="U22" s="293">
        <v>0.0625</v>
      </c>
    </row>
    <row r="23" spans="1:21" s="75" customFormat="1" ht="21">
      <c r="A23" s="79" t="s">
        <v>494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s="75" customFormat="1" ht="21">
      <c r="A24" s="79" t="s">
        <v>322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s="75" customFormat="1" ht="21">
      <c r="A25" s="70" t="s">
        <v>36</v>
      </c>
      <c r="B25" s="72">
        <v>240</v>
      </c>
      <c r="C25" s="72">
        <v>10</v>
      </c>
      <c r="D25" s="72">
        <v>4</v>
      </c>
      <c r="E25" s="72">
        <v>14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290">
        <v>0.13</v>
      </c>
      <c r="Q25" s="84">
        <v>108800</v>
      </c>
      <c r="R25" s="292">
        <v>10200</v>
      </c>
      <c r="S25" s="292">
        <v>5100</v>
      </c>
      <c r="T25" s="292">
        <v>15300</v>
      </c>
      <c r="U25" s="290">
        <v>0.1406</v>
      </c>
    </row>
    <row r="26" spans="1:21" s="75" customFormat="1" ht="21">
      <c r="A26" s="113" t="s">
        <v>495</v>
      </c>
      <c r="B26" s="74"/>
      <c r="C26" s="74"/>
      <c r="D26" s="74"/>
      <c r="E26" s="72"/>
      <c r="F26" s="72" t="s">
        <v>83</v>
      </c>
      <c r="G26" s="72" t="s">
        <v>83</v>
      </c>
      <c r="H26" s="72" t="s">
        <v>83</v>
      </c>
      <c r="I26" s="72" t="s">
        <v>83</v>
      </c>
      <c r="J26" s="72" t="s">
        <v>83</v>
      </c>
      <c r="K26" s="72">
        <v>13</v>
      </c>
      <c r="L26" s="72" t="s">
        <v>83</v>
      </c>
      <c r="M26" s="72">
        <v>2</v>
      </c>
      <c r="N26" s="72">
        <v>0</v>
      </c>
      <c r="O26" s="72">
        <v>15</v>
      </c>
      <c r="P26" s="74"/>
      <c r="Q26" s="74"/>
      <c r="R26" s="74"/>
      <c r="S26" s="74"/>
      <c r="T26" s="74"/>
      <c r="U26" s="74"/>
    </row>
    <row r="27" spans="1:21" s="75" customFormat="1" ht="21">
      <c r="A27" s="113" t="s">
        <v>496</v>
      </c>
      <c r="B27" s="74"/>
      <c r="C27" s="74"/>
      <c r="D27" s="74"/>
      <c r="E27" s="72"/>
      <c r="F27" s="72" t="s">
        <v>83</v>
      </c>
      <c r="G27" s="72">
        <v>1</v>
      </c>
      <c r="H27" s="72">
        <v>10</v>
      </c>
      <c r="I27" s="72">
        <v>5</v>
      </c>
      <c r="J27" s="72" t="s">
        <v>83</v>
      </c>
      <c r="K27" s="72" t="s">
        <v>83</v>
      </c>
      <c r="L27" s="72" t="s">
        <v>83</v>
      </c>
      <c r="M27" s="72" t="s">
        <v>83</v>
      </c>
      <c r="N27" s="72">
        <v>10</v>
      </c>
      <c r="O27" s="72">
        <v>6</v>
      </c>
      <c r="P27" s="74"/>
      <c r="Q27" s="74"/>
      <c r="R27" s="74"/>
      <c r="S27" s="74"/>
      <c r="T27" s="74"/>
      <c r="U27" s="74"/>
    </row>
    <row r="28" spans="1:21" s="75" customFormat="1" ht="21">
      <c r="A28" s="70" t="s">
        <v>38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s="75" customFormat="1" ht="21">
      <c r="A29" s="70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ht="42">
      <c r="A30" s="85" t="s">
        <v>40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90"/>
      <c r="P30" s="90"/>
      <c r="Q30" s="90"/>
      <c r="R30" s="90"/>
      <c r="S30" s="90"/>
      <c r="T30" s="90"/>
      <c r="U30" s="90"/>
    </row>
    <row r="31" spans="1:21" s="75" customFormat="1" ht="21">
      <c r="A31" s="70" t="s">
        <v>41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s="75" customFormat="1" ht="21">
      <c r="A32" s="70" t="s">
        <v>42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s="75" customFormat="1" ht="21">
      <c r="A33" s="70" t="s">
        <v>43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s="75" customFormat="1" ht="21">
      <c r="A34" s="70" t="s">
        <v>44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42">
      <c r="A35" s="85" t="s">
        <v>45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90"/>
      <c r="P35" s="90"/>
      <c r="Q35" s="90"/>
      <c r="R35" s="90"/>
      <c r="S35" s="90"/>
      <c r="T35" s="90"/>
      <c r="U35" s="90"/>
    </row>
    <row r="36" spans="1:21" s="75" customFormat="1" ht="42">
      <c r="A36" s="80" t="s">
        <v>46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5" customFormat="1" ht="21">
      <c r="A37" s="70" t="s">
        <v>47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s="75" customFormat="1" ht="21">
      <c r="A38" s="70" t="s">
        <v>48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5" customFormat="1" ht="21">
      <c r="A39" s="70" t="s">
        <v>49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21" s="75" customFormat="1" ht="21">
      <c r="A40" s="80" t="s">
        <v>50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:21" ht="21">
      <c r="A41" s="91" t="s">
        <v>51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90"/>
      <c r="P41" s="90"/>
      <c r="Q41" s="294">
        <v>941320</v>
      </c>
      <c r="R41" s="294">
        <v>146211.89</v>
      </c>
      <c r="S41" s="294">
        <v>35416.76</v>
      </c>
      <c r="T41" s="294">
        <v>181628.65</v>
      </c>
      <c r="U41" s="90"/>
    </row>
    <row r="42" spans="1:21" s="75" customFormat="1" ht="21">
      <c r="A42" s="92" t="s">
        <v>52</v>
      </c>
      <c r="B42" s="84">
        <v>40000</v>
      </c>
      <c r="C42" s="295">
        <v>22</v>
      </c>
      <c r="D42" s="295">
        <v>29</v>
      </c>
      <c r="E42" s="296">
        <v>17259</v>
      </c>
      <c r="F42" s="296">
        <v>9</v>
      </c>
      <c r="G42" s="296">
        <v>9</v>
      </c>
      <c r="H42" s="296">
        <v>18</v>
      </c>
      <c r="I42" s="296">
        <v>18</v>
      </c>
      <c r="J42" s="296">
        <v>18</v>
      </c>
      <c r="K42" s="296">
        <v>18</v>
      </c>
      <c r="L42" s="295">
        <v>9</v>
      </c>
      <c r="M42" s="296">
        <v>11</v>
      </c>
      <c r="N42" s="296">
        <v>18</v>
      </c>
      <c r="O42" s="296">
        <v>20</v>
      </c>
      <c r="P42" s="297">
        <v>0.5422</v>
      </c>
      <c r="Q42" s="74"/>
      <c r="R42" s="74"/>
      <c r="S42" s="74"/>
      <c r="T42" s="74"/>
      <c r="U42" s="74"/>
    </row>
    <row r="43" spans="1:21" s="75" customFormat="1" ht="21">
      <c r="A43" s="92" t="s">
        <v>53</v>
      </c>
      <c r="B43" s="84">
        <v>1000</v>
      </c>
      <c r="C43" s="295">
        <v>10</v>
      </c>
      <c r="D43" s="295">
        <v>10</v>
      </c>
      <c r="E43" s="296">
        <v>560</v>
      </c>
      <c r="F43" s="296">
        <v>10</v>
      </c>
      <c r="G43" s="296">
        <v>11</v>
      </c>
      <c r="H43" s="296">
        <v>6</v>
      </c>
      <c r="I43" s="296">
        <v>10</v>
      </c>
      <c r="J43" s="296">
        <v>4</v>
      </c>
      <c r="K43" s="296">
        <v>8</v>
      </c>
      <c r="L43" s="296">
        <v>7</v>
      </c>
      <c r="M43" s="296">
        <v>6</v>
      </c>
      <c r="N43" s="296">
        <v>9</v>
      </c>
      <c r="O43" s="296">
        <v>17</v>
      </c>
      <c r="P43" s="297">
        <v>0.739</v>
      </c>
      <c r="Q43" s="74"/>
      <c r="R43" s="74"/>
      <c r="S43" s="74"/>
      <c r="T43" s="74"/>
      <c r="U43" s="74"/>
    </row>
    <row r="44" spans="1:21" s="75" customFormat="1" ht="21">
      <c r="A44" s="92" t="s">
        <v>54</v>
      </c>
      <c r="B44" s="84">
        <v>10000</v>
      </c>
      <c r="C44" s="295">
        <v>21</v>
      </c>
      <c r="D44" s="295">
        <v>15</v>
      </c>
      <c r="E44" s="296">
        <v>3790</v>
      </c>
      <c r="F44" s="296">
        <v>9</v>
      </c>
      <c r="G44" s="296">
        <v>6</v>
      </c>
      <c r="H44" s="296">
        <v>11</v>
      </c>
      <c r="I44" s="296">
        <v>9</v>
      </c>
      <c r="J44" s="296">
        <v>13</v>
      </c>
      <c r="K44" s="296">
        <v>9</v>
      </c>
      <c r="L44" s="296">
        <v>11</v>
      </c>
      <c r="M44" s="296">
        <v>9</v>
      </c>
      <c r="N44" s="296">
        <v>17</v>
      </c>
      <c r="O44" s="296">
        <v>15</v>
      </c>
      <c r="P44" s="297">
        <v>0.5397</v>
      </c>
      <c r="Q44" s="74"/>
      <c r="R44" s="74"/>
      <c r="S44" s="74"/>
      <c r="T44" s="74"/>
      <c r="U44" s="74"/>
    </row>
    <row r="45" spans="1:21" s="75" customFormat="1" ht="21">
      <c r="A45" s="74" t="s">
        <v>408</v>
      </c>
      <c r="B45" s="72"/>
      <c r="C45" s="295"/>
      <c r="D45" s="295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74"/>
      <c r="Q45" s="74"/>
      <c r="R45" s="74"/>
      <c r="S45" s="74"/>
      <c r="T45" s="74"/>
      <c r="U45" s="74"/>
    </row>
    <row r="46" spans="1:21" s="75" customFormat="1" ht="21">
      <c r="A46" s="74" t="s">
        <v>409</v>
      </c>
      <c r="B46" s="72"/>
      <c r="C46" s="295"/>
      <c r="D46" s="295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74"/>
      <c r="Q46" s="74"/>
      <c r="R46" s="74"/>
      <c r="S46" s="74"/>
      <c r="T46" s="74"/>
      <c r="U46" s="74"/>
    </row>
    <row r="47" spans="1:21" s="75" customFormat="1" ht="21">
      <c r="A47" s="92" t="s">
        <v>59</v>
      </c>
      <c r="B47" s="298">
        <v>10000</v>
      </c>
      <c r="C47" s="295">
        <v>23</v>
      </c>
      <c r="D47" s="295">
        <v>14</v>
      </c>
      <c r="E47" s="299">
        <v>10900</v>
      </c>
      <c r="F47" s="113">
        <v>15</v>
      </c>
      <c r="G47" s="113">
        <v>9</v>
      </c>
      <c r="H47" s="113">
        <v>15</v>
      </c>
      <c r="I47" s="113">
        <v>17</v>
      </c>
      <c r="J47" s="113">
        <v>11</v>
      </c>
      <c r="K47" s="113">
        <v>14</v>
      </c>
      <c r="L47" s="113">
        <v>9</v>
      </c>
      <c r="M47" s="113">
        <v>19</v>
      </c>
      <c r="N47" s="113">
        <v>14</v>
      </c>
      <c r="O47" s="113">
        <v>13</v>
      </c>
      <c r="P47" s="300">
        <v>1.4464</v>
      </c>
      <c r="Q47" s="74"/>
      <c r="R47" s="74"/>
      <c r="S47" s="74"/>
      <c r="T47" s="74"/>
      <c r="U47" s="74"/>
    </row>
    <row r="48" spans="1:21" ht="21">
      <c r="A48" s="90" t="s">
        <v>497</v>
      </c>
      <c r="B48" s="88"/>
      <c r="C48" s="301"/>
      <c r="D48" s="301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90"/>
      <c r="Q48" s="90"/>
      <c r="R48" s="90"/>
      <c r="S48" s="90"/>
      <c r="T48" s="90"/>
      <c r="U48" s="90"/>
    </row>
    <row r="49" spans="1:21" ht="21">
      <c r="A49" s="90" t="s">
        <v>411</v>
      </c>
      <c r="B49" s="88"/>
      <c r="C49" s="301"/>
      <c r="D49" s="301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90"/>
      <c r="Q49" s="90"/>
      <c r="R49" s="90"/>
      <c r="S49" s="90"/>
      <c r="T49" s="90"/>
      <c r="U49" s="90"/>
    </row>
    <row r="50" spans="1:21" ht="21">
      <c r="A50" s="96" t="s">
        <v>64</v>
      </c>
      <c r="B50" s="303">
        <v>200000</v>
      </c>
      <c r="C50" s="301">
        <v>13</v>
      </c>
      <c r="D50" s="301">
        <v>25</v>
      </c>
      <c r="E50" s="304">
        <v>69509</v>
      </c>
      <c r="F50" s="301">
        <v>9</v>
      </c>
      <c r="G50" s="301">
        <v>10</v>
      </c>
      <c r="H50" s="301">
        <v>14</v>
      </c>
      <c r="I50" s="301">
        <v>9</v>
      </c>
      <c r="J50" s="301">
        <v>11</v>
      </c>
      <c r="K50" s="301">
        <v>11</v>
      </c>
      <c r="L50" s="301">
        <v>15</v>
      </c>
      <c r="M50" s="301">
        <v>17</v>
      </c>
      <c r="N50" s="301">
        <v>22</v>
      </c>
      <c r="O50" s="304">
        <v>20</v>
      </c>
      <c r="P50" s="305">
        <v>0.4395</v>
      </c>
      <c r="Q50" s="90"/>
      <c r="R50" s="90"/>
      <c r="S50" s="90"/>
      <c r="T50" s="90"/>
      <c r="U50" s="90"/>
    </row>
    <row r="51" spans="1:21" ht="21">
      <c r="A51" s="90" t="s">
        <v>412</v>
      </c>
      <c r="B51" s="88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21">
      <c r="A52" s="90" t="s">
        <v>66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ht="21">
      <c r="A53" s="99" t="s">
        <v>67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90"/>
      <c r="P53" s="90"/>
      <c r="Q53" s="90"/>
      <c r="R53" s="90"/>
      <c r="S53" s="90"/>
      <c r="T53" s="90"/>
      <c r="U53" s="90"/>
    </row>
    <row r="54" spans="1:21" s="75" customFormat="1" ht="21">
      <c r="A54" s="92" t="s">
        <v>68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:21" s="75" customFormat="1" ht="21">
      <c r="A55" s="92" t="s">
        <v>69</v>
      </c>
      <c r="B55" s="72">
        <v>778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306">
        <v>296190</v>
      </c>
      <c r="R55" s="74"/>
      <c r="S55" s="74"/>
      <c r="T55" s="74"/>
      <c r="U55" s="74"/>
    </row>
    <row r="56" spans="1:21" s="75" customFormat="1" ht="21">
      <c r="A56" s="92" t="s">
        <v>70</v>
      </c>
      <c r="B56" s="253">
        <v>1226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290">
        <v>0.49</v>
      </c>
      <c r="Q56" s="306">
        <v>285560</v>
      </c>
      <c r="R56" s="292">
        <v>90174</v>
      </c>
      <c r="S56" s="292">
        <v>24940</v>
      </c>
      <c r="T56" s="306">
        <v>115114</v>
      </c>
      <c r="U56" s="293">
        <v>0.4136</v>
      </c>
    </row>
    <row r="57" spans="1:21" ht="21">
      <c r="A57" s="101" t="s">
        <v>498</v>
      </c>
      <c r="B57" s="88"/>
      <c r="C57" s="90"/>
      <c r="D57" s="90"/>
      <c r="E57" s="90"/>
      <c r="F57" s="88">
        <v>4</v>
      </c>
      <c r="G57" s="88">
        <v>3</v>
      </c>
      <c r="H57" s="88">
        <v>173</v>
      </c>
      <c r="I57" s="88">
        <v>99</v>
      </c>
      <c r="J57" s="88">
        <v>5</v>
      </c>
      <c r="K57" s="88">
        <v>12</v>
      </c>
      <c r="L57" s="88" t="s">
        <v>83</v>
      </c>
      <c r="M57" s="88">
        <v>4</v>
      </c>
      <c r="N57" s="88">
        <v>182</v>
      </c>
      <c r="O57" s="88">
        <v>118</v>
      </c>
      <c r="P57" s="90"/>
      <c r="Q57" s="90"/>
      <c r="R57" s="90"/>
      <c r="S57" s="90"/>
      <c r="T57" s="90"/>
      <c r="U57" s="90"/>
    </row>
    <row r="58" spans="1:21" ht="21">
      <c r="A58" s="101" t="s">
        <v>499</v>
      </c>
      <c r="B58" s="88"/>
      <c r="C58" s="90"/>
      <c r="D58" s="90"/>
      <c r="E58" s="90"/>
      <c r="F58" s="88">
        <v>2</v>
      </c>
      <c r="G58" s="88">
        <v>1</v>
      </c>
      <c r="H58" s="88">
        <v>99</v>
      </c>
      <c r="I58" s="88">
        <v>84</v>
      </c>
      <c r="J58" s="88" t="s">
        <v>83</v>
      </c>
      <c r="K58" s="88">
        <v>3</v>
      </c>
      <c r="L58" s="88" t="s">
        <v>83</v>
      </c>
      <c r="M58" s="88" t="s">
        <v>83</v>
      </c>
      <c r="N58" s="88">
        <v>101</v>
      </c>
      <c r="O58" s="88">
        <v>88</v>
      </c>
      <c r="P58" s="90"/>
      <c r="Q58" s="90"/>
      <c r="R58" s="90"/>
      <c r="S58" s="90"/>
      <c r="T58" s="90"/>
      <c r="U58" s="90"/>
    </row>
    <row r="59" spans="1:21" ht="42">
      <c r="A59" s="101" t="s">
        <v>500</v>
      </c>
      <c r="B59" s="88"/>
      <c r="C59" s="90"/>
      <c r="D59" s="90"/>
      <c r="E59" s="90"/>
      <c r="F59" s="88">
        <v>3</v>
      </c>
      <c r="G59" s="88">
        <v>4</v>
      </c>
      <c r="H59" s="88">
        <v>44</v>
      </c>
      <c r="I59" s="88">
        <v>45</v>
      </c>
      <c r="J59" s="88">
        <v>9</v>
      </c>
      <c r="K59" s="88">
        <v>8</v>
      </c>
      <c r="L59" s="88" t="s">
        <v>83</v>
      </c>
      <c r="M59" s="88" t="s">
        <v>83</v>
      </c>
      <c r="N59" s="88">
        <v>56</v>
      </c>
      <c r="O59" s="88">
        <v>57</v>
      </c>
      <c r="P59" s="90"/>
      <c r="Q59" s="90"/>
      <c r="R59" s="90"/>
      <c r="S59" s="90"/>
      <c r="T59" s="90"/>
      <c r="U59" s="90"/>
    </row>
    <row r="60" spans="1:21" s="75" customFormat="1" ht="21">
      <c r="A60" s="92" t="s">
        <v>73</v>
      </c>
      <c r="B60" s="253">
        <v>1219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290">
        <v>1</v>
      </c>
      <c r="Q60" s="307">
        <v>1106358</v>
      </c>
      <c r="R60" s="306">
        <v>173401.94</v>
      </c>
      <c r="S60" s="292">
        <v>56340.08</v>
      </c>
      <c r="T60" s="306">
        <v>229742.02</v>
      </c>
      <c r="U60" s="293">
        <v>0.3288</v>
      </c>
    </row>
    <row r="61" spans="1:21" s="75" customFormat="1" ht="21">
      <c r="A61" s="74" t="s">
        <v>74</v>
      </c>
      <c r="B61" s="72">
        <v>22</v>
      </c>
      <c r="C61" s="74">
        <v>15</v>
      </c>
      <c r="D61" s="74">
        <v>7</v>
      </c>
      <c r="E61" s="74"/>
      <c r="F61" s="74">
        <v>1</v>
      </c>
      <c r="G61" s="74"/>
      <c r="H61" s="74">
        <v>14</v>
      </c>
      <c r="I61" s="74">
        <v>7</v>
      </c>
      <c r="J61" s="74"/>
      <c r="K61" s="74"/>
      <c r="L61" s="74"/>
      <c r="M61" s="74"/>
      <c r="N61" s="74">
        <v>15</v>
      </c>
      <c r="O61" s="74">
        <v>7</v>
      </c>
      <c r="P61" s="74"/>
      <c r="Q61" s="74"/>
      <c r="R61" s="74"/>
      <c r="S61" s="74"/>
      <c r="T61" s="74"/>
      <c r="U61" s="74"/>
    </row>
    <row r="62" spans="1:21" s="75" customFormat="1" ht="21">
      <c r="A62" s="74" t="s">
        <v>75</v>
      </c>
      <c r="B62" s="72">
        <v>509</v>
      </c>
      <c r="C62" s="74">
        <v>328</v>
      </c>
      <c r="D62" s="74">
        <v>181</v>
      </c>
      <c r="E62" s="74"/>
      <c r="F62" s="74">
        <v>2</v>
      </c>
      <c r="G62" s="74"/>
      <c r="H62" s="74">
        <v>15</v>
      </c>
      <c r="I62" s="74">
        <v>18</v>
      </c>
      <c r="J62" s="74">
        <v>311</v>
      </c>
      <c r="K62" s="74">
        <v>145</v>
      </c>
      <c r="L62" s="74">
        <v>10</v>
      </c>
      <c r="M62" s="74">
        <v>18</v>
      </c>
      <c r="N62" s="74">
        <v>328</v>
      </c>
      <c r="O62" s="74">
        <v>181</v>
      </c>
      <c r="P62" s="74"/>
      <c r="Q62" s="74"/>
      <c r="R62" s="74"/>
      <c r="S62" s="74"/>
      <c r="T62" s="74"/>
      <c r="U62" s="74"/>
    </row>
    <row r="63" spans="1:21" s="75" customFormat="1" ht="21">
      <c r="A63" s="74" t="s">
        <v>76</v>
      </c>
      <c r="B63" s="72">
        <v>688</v>
      </c>
      <c r="C63" s="74">
        <v>445</v>
      </c>
      <c r="D63" s="74">
        <v>243</v>
      </c>
      <c r="E63" s="74"/>
      <c r="F63" s="74"/>
      <c r="G63" s="74">
        <v>1</v>
      </c>
      <c r="H63" s="74">
        <v>436</v>
      </c>
      <c r="I63" s="74">
        <v>232</v>
      </c>
      <c r="J63" s="74">
        <v>9</v>
      </c>
      <c r="K63" s="74">
        <v>19</v>
      </c>
      <c r="L63" s="74"/>
      <c r="M63" s="74"/>
      <c r="N63" s="74">
        <v>445</v>
      </c>
      <c r="O63" s="74">
        <v>243</v>
      </c>
      <c r="P63" s="74"/>
      <c r="Q63" s="74"/>
      <c r="R63" s="74"/>
      <c r="S63" s="74"/>
      <c r="T63" s="74"/>
      <c r="U63" s="74"/>
    </row>
    <row r="64" spans="1:21" s="75" customFormat="1" ht="21">
      <c r="A64" s="92" t="s">
        <v>77</v>
      </c>
      <c r="B64" s="7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s="75" customFormat="1" ht="21">
      <c r="A65" s="74" t="s">
        <v>74</v>
      </c>
      <c r="B65" s="72">
        <v>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 s="75" customFormat="1" ht="21">
      <c r="A66" s="74" t="s">
        <v>75</v>
      </c>
      <c r="B66" s="72">
        <v>49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1" s="75" customFormat="1" ht="21">
      <c r="A67" s="74" t="s">
        <v>76</v>
      </c>
      <c r="B67" s="72">
        <v>94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</sheetData>
  <sheetProtection/>
  <mergeCells count="20">
    <mergeCell ref="A1:U1"/>
    <mergeCell ref="A2:U2"/>
    <mergeCell ref="A3:T3"/>
    <mergeCell ref="A4:A6"/>
    <mergeCell ref="B4:B6"/>
    <mergeCell ref="C4:D5"/>
    <mergeCell ref="E4:E5"/>
    <mergeCell ref="F4:M4"/>
    <mergeCell ref="N4:O5"/>
    <mergeCell ref="P4:P6"/>
    <mergeCell ref="B7:U7"/>
    <mergeCell ref="Q4:Q6"/>
    <mergeCell ref="R4:R6"/>
    <mergeCell ref="S4:S6"/>
    <mergeCell ref="T4:T6"/>
    <mergeCell ref="U4:U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2014-02-27T04:27:52Z</dcterms:created>
  <dcterms:modified xsi:type="dcterms:W3CDTF">2014-03-07T02:36:04Z</dcterms:modified>
  <cp:category/>
  <cp:version/>
  <cp:contentType/>
  <cp:contentStatus/>
</cp:coreProperties>
</file>