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16" windowHeight="6216" firstSheet="3" activeTab="8"/>
  </bookViews>
  <sheets>
    <sheet name="1.วังวิเศษ" sheetId="1" r:id="rId1"/>
    <sheet name="2.นาโยง" sheetId="2" r:id="rId2"/>
    <sheet name="3.ย่านตาขาว" sheetId="3" r:id="rId3"/>
    <sheet name="4.กันตัง" sheetId="4" r:id="rId4"/>
    <sheet name="5.หาดสำราญ" sheetId="5" r:id="rId5"/>
    <sheet name="6.เมือง" sheetId="6" r:id="rId6"/>
    <sheet name="7.ห้วยยอด" sheetId="7" r:id="rId7"/>
    <sheet name="8.ปะเหลียน" sheetId="8" r:id="rId8"/>
    <sheet name="9.สิเกา" sheetId="9" r:id="rId9"/>
  </sheets>
  <externalReferences>
    <externalReference r:id="rId12"/>
  </externalReferences>
  <definedNames>
    <definedName name="_xlnm.Print_Titles" localSheetId="0">'1.วังวิเศษ'!$1:$7</definedName>
    <definedName name="_xlnm.Print_Titles" localSheetId="1">'2.นาโยง'!$1:$6</definedName>
    <definedName name="_xlnm.Print_Titles" localSheetId="5">'6.เมือง'!$1:$5</definedName>
  </definedNames>
  <calcPr fullCalcOnLoad="1"/>
</workbook>
</file>

<file path=xl/sharedStrings.xml><?xml version="1.0" encoding="utf-8"?>
<sst xmlns="http://schemas.openxmlformats.org/spreadsheetml/2006/main" count="1605" uniqueCount="448">
  <si>
    <t>กิจกรรม / โครงการ</t>
  </si>
  <si>
    <t>เป้าหมายทั้งปี (คน/เล่ม)</t>
  </si>
  <si>
    <t>รวมผลการดำเนินงานทั้งสิ้น</t>
  </si>
  <si>
    <t>คิดเป็นร้อยละของเป้าหมายทั้งปี</t>
  </si>
  <si>
    <t>งบประมาณที่ได้รับจัดสรร(บาท)</t>
  </si>
  <si>
    <t>เบิกจ่ายมาแล้ว</t>
  </si>
  <si>
    <t>ผลการเบิกจ่ายเดือนนี้</t>
  </si>
  <si>
    <t>รวมผลการเบิกจ่ายทั้งสิ้น</t>
  </si>
  <si>
    <t>รวมผลการเบิกจ่ายคิดเป็นร้อยละ</t>
  </si>
  <si>
    <t>ต่ำกว่า 15 ปี</t>
  </si>
  <si>
    <t>15-39 ปี</t>
  </si>
  <si>
    <t>40-59 ปี</t>
  </si>
  <si>
    <t>60 ปีขึ้นไป</t>
  </si>
  <si>
    <t>ผลผลิตที่ 4 การศึกษานอกระบบ</t>
  </si>
  <si>
    <t xml:space="preserve"> 1. ส่งเสริมการรู้หนังสือ</t>
  </si>
  <si>
    <t xml:space="preserve">    2.1 .............................................................................</t>
  </si>
  <si>
    <t xml:space="preserve">    2.2 .............................................................................</t>
  </si>
  <si>
    <t xml:space="preserve"> 3. พัฒนาทักษะชีวิต</t>
  </si>
  <si>
    <t xml:space="preserve">   3.1 ..............................................................................</t>
  </si>
  <si>
    <t xml:space="preserve">   3.2 ..............................................................................</t>
  </si>
  <si>
    <t xml:space="preserve"> 4. พัฒนาสังคมและชุมชน</t>
  </si>
  <si>
    <t xml:space="preserve">    4.1 .............................................................................</t>
  </si>
  <si>
    <t xml:space="preserve">    4.2 .............................................................................</t>
  </si>
  <si>
    <t xml:space="preserve"> 5. เศรษฐกิจพอเพียง</t>
  </si>
  <si>
    <t xml:space="preserve">     5.1 ............................................................................</t>
  </si>
  <si>
    <t xml:space="preserve"> 6. พัฒนาคุณภาพชีวิตผู้สูงอายุ</t>
  </si>
  <si>
    <t xml:space="preserve"> 7. พัฒนาคุณภาพชีวิตคนพิการ</t>
  </si>
  <si>
    <t>นโยบายส่งเสริมการจัดการศึกษาสำหรับกลุ่มเป้าหมายพิเศษ</t>
  </si>
  <si>
    <t xml:space="preserve"> 8. โครงการสอนวิชาชีพตามพระราชดำริ</t>
  </si>
  <si>
    <t xml:space="preserve"> 9. โครงการพัฒนาทักษะชีวิตตามพระราชดำริ</t>
  </si>
  <si>
    <t xml:space="preserve"> 10. กิจกรรมพัฒนาคุณภาพชีวิตเด็กเร่ร่อน</t>
  </si>
  <si>
    <t xml:space="preserve"> 11. อาสาสมัคร กศน.</t>
  </si>
  <si>
    <t>นโยบายส่งเสริมการจัดการศึกษาในเขตพัฒนาพิเศษเฉพาะกิจจังหวัดชายแดนภาคใต้</t>
  </si>
  <si>
    <t xml:space="preserve"> 12. เปิดโลกการเรียนรู้ให้ผู้สูงอายุในสังคมพหุวัฒนธรรม</t>
  </si>
  <si>
    <t xml:space="preserve"> 13. เปิดโลกเรียนรู้ภาษาพาสันติสุข</t>
  </si>
  <si>
    <t>ผลผลิตที่ 5  การศึกษาตามอัธยาศัย</t>
  </si>
  <si>
    <t xml:space="preserve"> 1. จำนวนผู้รับบริการการใช้ห้องสมุด</t>
  </si>
  <si>
    <t xml:space="preserve"> 2. จำนวนสมาชิกห้องสมุด</t>
  </si>
  <si>
    <t xml:space="preserve"> 3. จำนวนผู้เข้าร่วมกิจกรรมส่งเสริมการอ่าน</t>
  </si>
  <si>
    <t xml:space="preserve"> 4. จัดกิจกรรมการศึกษาตามอัธยาศัยใน กศน.ตำบล</t>
  </si>
  <si>
    <t>แผนสนับสนุนจัดการศึกษาขั้นพื้นฐาน 15 ปี</t>
  </si>
  <si>
    <t xml:space="preserve">  1. จำนวนผู้ได้รับหนังสือเรียน</t>
  </si>
  <si>
    <t xml:space="preserve">  2. ค่าจ้างซื้อหนังสือเรียน</t>
  </si>
  <si>
    <t xml:space="preserve">  3. พัฒนาคุณภาพผู้เรียน</t>
  </si>
  <si>
    <t xml:space="preserve">      3.1 ...............................................................................</t>
  </si>
  <si>
    <t xml:space="preserve">      3.2 ...............................................................................</t>
  </si>
  <si>
    <t xml:space="preserve"> 4. จำนวนนักศึกษาหลักสูตรการศึกษาขั้นพื้นฐาน</t>
  </si>
  <si>
    <t xml:space="preserve">         - ประถม</t>
  </si>
  <si>
    <t xml:space="preserve">         - มัธยมศึกษาตอนต้น</t>
  </si>
  <si>
    <t xml:space="preserve">         - มัธยมศึกษาตอนปลาย</t>
  </si>
  <si>
    <t xml:space="preserve">  5. จำนวนนักศึกษาที่จบหลักสูตรการศึกษาขั้นพื้นฐาน</t>
  </si>
  <si>
    <t xml:space="preserve">ผลการดำเนินการเดือนนี้      </t>
  </si>
  <si>
    <t xml:space="preserve"> 14. พัฒนาศักยภาพครู ในการจัดกระบวนการเรียนรู้ฯ</t>
  </si>
  <si>
    <t xml:space="preserve"> 15. ส่งเสริมการเรียนรู้เกษตรธรรมชาติ</t>
  </si>
  <si>
    <t xml:space="preserve"> 16. กีฬาสายสัมพันธ์ เสริมสร้างสันติสุขฯ</t>
  </si>
  <si>
    <t>สรุปผลการดำเนินงานตามกิจกรรม / โครงการ ประจำปีงบประมาณ 2557</t>
  </si>
  <si>
    <t>ช</t>
  </si>
  <si>
    <t>ญ</t>
  </si>
  <si>
    <t xml:space="preserve">ผลการดำเนินงานที่ผ่านมา    </t>
  </si>
  <si>
    <t xml:space="preserve">รวมผลการดำเนินงาน     ที่ผ่านมา    </t>
  </si>
  <si>
    <t xml:space="preserve">รวม    </t>
  </si>
  <si>
    <t>แผนงาน : ขยายโอกาสและพัฒนาคุณภาพการศึกษา</t>
  </si>
  <si>
    <t>ศูนย์ฝึกอาชีพชุมชน</t>
  </si>
  <si>
    <t xml:space="preserve">  5.1 ……………………………………………………………….,….</t>
  </si>
  <si>
    <t xml:space="preserve">  5.2 …………………………………………………………………….</t>
  </si>
  <si>
    <t>5. จัดกิจกรรมบ้านหนังสืออัจฉริยะ</t>
  </si>
  <si>
    <t>ศูนย์ กศน.อำเภอ วังวิเศษ</t>
  </si>
  <si>
    <t xml:space="preserve">    3.2 บริการอินเตอร์เน็ต</t>
  </si>
  <si>
    <t>3.3 แนะนำหนังสือใหม่</t>
  </si>
  <si>
    <t>ภาษาอังกฤษเพื่อการสื่อสารสู้อาเซียน</t>
  </si>
  <si>
    <t>หนังสือบันเทิง / หนังสือสารคดี</t>
  </si>
  <si>
    <t>3.4 กิจกรรมห้องสมุดสัญจรสู่ชุ่มชน</t>
  </si>
  <si>
    <t>ประจำเดือนธันวาคม   พ.ศ.2556</t>
  </si>
  <si>
    <t xml:space="preserve">    3.1 จัดกิจกรรมวันเฉลิมพระชนพรรษา</t>
  </si>
  <si>
    <t>กับอำเภอวังวิเศษ</t>
  </si>
  <si>
    <t>บนผืนผ้า</t>
  </si>
  <si>
    <t>กศน.วังวิเศษ</t>
  </si>
  <si>
    <t xml:space="preserve">    กิจกรรมส่งเสริมการอ่านให้กับนักศึกษา</t>
  </si>
  <si>
    <t xml:space="preserve">    ระดับธงชาติไทยคู่กับธงผืนผ้าสีเหลืองที่มีสัญลักษณ์</t>
  </si>
  <si>
    <t xml:space="preserve">   ถวายเครื่องราชสักการะและพิธีถวายพระพรมงคลร่วม</t>
  </si>
  <si>
    <t>จัดกิจกรรมปลูกป่าเฉลิมพระเกียรติ</t>
  </si>
  <si>
    <t>การอ่าน รักการเรียนรู้คู่รถโมบาย</t>
  </si>
  <si>
    <t>3.5 กิจกรรมส่งเสริมการอ่านเพื่อพัฒนาอาชีพ</t>
  </si>
  <si>
    <t xml:space="preserve">   4.1กิจกรรมส่งเสริมการเป็นพลเมืองในระบอบประชาธิปไตย</t>
  </si>
  <si>
    <t>-</t>
  </si>
  <si>
    <t>4.2 กิจกรรมส่งเสริมความจงรักภักดีต่อชาติ ศาสนาพระมหากษัตริย์</t>
  </si>
  <si>
    <t>4.3 กิจกรรมส่งเสริมการอ่าน บ้านหนังสืออัจฉริยะ</t>
  </si>
  <si>
    <t>ประจำเดือน ..ธันวาคม   พ.ศ.2556</t>
  </si>
  <si>
    <t>ศูนย์ กศน.อำเภอ ....นาโยง....</t>
  </si>
  <si>
    <t xml:space="preserve"> ๒. อาชีพเพื่อการมีงานทำ</t>
  </si>
  <si>
    <t xml:space="preserve"> ๒.๑ ศูนย์ฝึกอาชีพชุมชน (งบ สส.)</t>
  </si>
  <si>
    <t xml:space="preserve">  </t>
  </si>
  <si>
    <t xml:space="preserve"> 2.2 ศูนย์ฝึกอาชีพชุมชน (งบ ตำบล)</t>
  </si>
  <si>
    <t>การเลี้ยงปลาแรดในกระชัง ต.นาโยงเหนือ</t>
  </si>
  <si>
    <t xml:space="preserve"> 2.๓ ศูนย์ฝึกอาชีพชุมชน (งบ mini otop )</t>
  </si>
  <si>
    <t xml:space="preserve">    4.1 อำเภอยิ้มเคลื่อนที่ ตำบลนาโยงเหนือ        กิจกรรมเรียนรู้เรื่องอาเซียน</t>
  </si>
  <si>
    <t>๑๙,๙๗</t>
  </si>
  <si>
    <t xml:space="preserve">    3.1 ..๕ ธันวา เทิดไท้องค์ราชัน.....................</t>
  </si>
  <si>
    <t xml:space="preserve">    3.2 ..............................................................................</t>
  </si>
  <si>
    <t xml:space="preserve">   4.1 .กิจกรรมเรียนรู้เรื่องอาเซียน.......</t>
  </si>
  <si>
    <t xml:space="preserve">   4.2 ..อ่านวันละนิด ความคิดเปลี่ยน............................</t>
  </si>
  <si>
    <t xml:space="preserve">  5.1 กิจกรรมส่งเสริมการอ่าน</t>
  </si>
  <si>
    <t xml:space="preserve">      3.1 โครงการส่งเสริมสุขภาพ นักศึกษา</t>
  </si>
  <si>
    <t xml:space="preserve">      3.2 โครงการอบรมอาสายุวกาชาด.</t>
  </si>
  <si>
    <t>ประจำเดือน ธันวาคม  พ.ศ.2556</t>
  </si>
  <si>
    <t xml:space="preserve">              ศูนย์ กศน.อำเภอ ย่านตาขาว</t>
  </si>
  <si>
    <t>2.ศูนย์ฝึกอาชีพชุมชนจัดสรรตาม กศน.ตำบล</t>
  </si>
  <si>
    <t xml:space="preserve">    2.1 หลักสูตรธุรกิจขนมไทย</t>
  </si>
  <si>
    <t>ศูนย์ฝึกอาชีพชุมชนจัดสรรตามความหนาแน่นของประชากร</t>
  </si>
  <si>
    <t xml:space="preserve">    4.1 กิจกรรมทางศาสนา(ทอดกฐิน)</t>
  </si>
  <si>
    <t xml:space="preserve">    3.1 ประชาสัมพันธ์และรณรงค์ส่งเสริมการอ่าน</t>
  </si>
  <si>
    <t xml:space="preserve">    3.2 อาสาสมัครส่งเสริมการอ่าน(ผู้รับบริการ)</t>
  </si>
  <si>
    <t xml:space="preserve">    3.3 หนังสือเล่าเรื่อง</t>
  </si>
  <si>
    <t xml:space="preserve">    3.4 หมุนเวียนสื่อสู่ กศน.ตำบล</t>
  </si>
  <si>
    <t xml:space="preserve">   4.1ผู้ใช้บริการใน กศน.ตำบล</t>
  </si>
  <si>
    <t xml:space="preserve">   4.2 ส่งเสริมการอ่านใน กศน.ตำบล</t>
  </si>
  <si>
    <t xml:space="preserve">   4.3 มุมส่งเสริมการอ่านในหน่วยงานราชการและ</t>
  </si>
  <si>
    <t xml:space="preserve">        สถานประกอบการ</t>
  </si>
  <si>
    <t xml:space="preserve">  5.1 ผู้ใช้บริการในบ้านหนังสืออัจฉริยะ</t>
  </si>
  <si>
    <t xml:space="preserve">   3.1 โครงการอาสายุวกาชาดเรื่องการปฐมพยาบาล</t>
  </si>
  <si>
    <t>ประจำเดือน   ธันวาคม   พ.ศ.  2556</t>
  </si>
  <si>
    <t>ศูนย์ กศน.อำเภอกันตัง</t>
  </si>
  <si>
    <t xml:space="preserve"> 2. ศูนย์ฝึกอาชีพชุมชน</t>
  </si>
  <si>
    <t>กศน.ตำบลกันตังใต้</t>
  </si>
  <si>
    <t xml:space="preserve">  1. การเลี้ยงแพะเนื้อ</t>
  </si>
  <si>
    <t xml:space="preserve">  2. การเลี้ยงปลาดุก</t>
  </si>
  <si>
    <t>กศน.ตำบลโคกยาง</t>
  </si>
  <si>
    <t xml:space="preserve">  1. การทำอาหาร-ขนม</t>
  </si>
  <si>
    <t xml:space="preserve">  2. การเลี้ยงไก่พื้นเมือง</t>
  </si>
  <si>
    <t>กศน.ตำบลเกาะลิบง</t>
  </si>
  <si>
    <t xml:space="preserve">  1. อบรมการทำผ้าบาติก</t>
  </si>
  <si>
    <t xml:space="preserve">  2. การเลี้ยงแพะเนื้อ</t>
  </si>
  <si>
    <t>กศน.ตำบลบางสัก</t>
  </si>
  <si>
    <t xml:space="preserve">  1. การทำปุ๋ยชีวภาพ</t>
  </si>
  <si>
    <t xml:space="preserve">  2. การเพาะเห็ดนางฟ้า-นางรม</t>
  </si>
  <si>
    <t>กศน.ตำบลนาเกลือ</t>
  </si>
  <si>
    <t xml:space="preserve">  1. อบรมการเพาะเห็ดนางฟ้า-นางรม</t>
  </si>
  <si>
    <r>
      <t xml:space="preserve">  </t>
    </r>
    <r>
      <rPr>
        <sz val="16"/>
        <rFont val="TH SarabunPSK"/>
        <family val="2"/>
      </rPr>
      <t>2. อบรมการเลี้ยงไก่พื้นเมือง</t>
    </r>
  </si>
  <si>
    <t>กศน.ตำบลบ่อน้ำร้อน</t>
  </si>
  <si>
    <r>
      <t xml:space="preserve">  </t>
    </r>
    <r>
      <rPr>
        <sz val="16"/>
        <rFont val="TH SarabunPSK"/>
        <family val="2"/>
      </rPr>
      <t>1. การนวดเพื่อสุขภาพ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</si>
  <si>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การทำปุ๋ยหมักชีวภาพ</t>
    </r>
  </si>
  <si>
    <t>กศน.ตำบลบางเป้า</t>
  </si>
  <si>
    <t xml:space="preserve">  1. ธุรกิจขนมไทย</t>
  </si>
  <si>
    <t xml:space="preserve">  2. การเพาะเห็ดนางฟ้า</t>
  </si>
  <si>
    <t>กศน.ตำบลย่านซื่อ</t>
  </si>
  <si>
    <t xml:space="preserve">  2. การทำปุ๋ยชีวภาพ</t>
  </si>
  <si>
    <t>กศน.ตำบลกันตัง</t>
  </si>
  <si>
    <t xml:space="preserve">  1. ซ่อมแซมและดัดแปลงรูปทรงเสื้อผ้า</t>
  </si>
  <si>
    <t xml:space="preserve">  2. ภาษาอังกฤษเพื่อการท่องเที่ยวและบริการ</t>
  </si>
  <si>
    <t>กศน.ตำบลวังวน</t>
  </si>
  <si>
    <t xml:space="preserve">  2. การทำจักรสานก้านจาก</t>
  </si>
  <si>
    <t>กศน.ตำบลบางหมาก</t>
  </si>
  <si>
    <t xml:space="preserve">  1. การทำผ้าบาติก</t>
  </si>
  <si>
    <t>กศน.ตำบลคลองชีล้อม</t>
  </si>
  <si>
    <t xml:space="preserve">  1. การเลี้ยงไก่พื้นเมือง</t>
  </si>
  <si>
    <t>กศน.ตำบลควนธานี</t>
  </si>
  <si>
    <t>กศน.ตำบลคลองลุ</t>
  </si>
  <si>
    <t xml:space="preserve">  2. การเลี้ยงปลาในกระชัง</t>
  </si>
  <si>
    <t xml:space="preserve">  1. กิจกรรมวันเด็ก</t>
  </si>
  <si>
    <t xml:space="preserve">  2. กิจกรรมการแข่งขันกีฬาต้านยาเสพติด</t>
  </si>
  <si>
    <t xml:space="preserve">  1. อบรมคุณธรรม จริยธรรม</t>
  </si>
  <si>
    <t xml:space="preserve">  1. กิจกรรมการแข่งขันกีฬาต้านยาเสพติด</t>
  </si>
  <si>
    <t xml:space="preserve">  2. การส่งเสริมประชาธิปไตย</t>
  </si>
  <si>
    <t xml:space="preserve">  3. กิจกรรมวันเด็กแห่งชาติ</t>
  </si>
  <si>
    <t xml:space="preserve">  1. ค่ายคุณธรรม จริยธรรม</t>
  </si>
  <si>
    <t xml:space="preserve">  1. การส่งเสริมประชาธิปไตย</t>
  </si>
  <si>
    <r>
      <t xml:space="preserve">  </t>
    </r>
    <r>
      <rPr>
        <sz val="16"/>
        <rFont val="TH SarabunPSK"/>
        <family val="2"/>
      </rPr>
      <t>2. กิจกรรมการแข่งขันกีฬาต้านยาเสพติด</t>
    </r>
  </si>
  <si>
    <r>
      <t xml:space="preserve">  </t>
    </r>
    <r>
      <rPr>
        <sz val="16"/>
        <rFont val="TH SarabunPSK"/>
        <family val="2"/>
      </rPr>
      <t>1. การแข่งขันฟุตบอล 7 คน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</si>
  <si>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ค่ายคุณธรรม จริยธรรม</t>
    </r>
  </si>
  <si>
    <r>
      <t xml:space="preserve">  </t>
    </r>
    <r>
      <rPr>
        <sz val="16"/>
        <rFont val="TH SarabunPSK"/>
        <family val="2"/>
      </rPr>
      <t>3. กิจกรรมการแข่งขันกีฬาต้านยาเสพติด</t>
    </r>
  </si>
  <si>
    <t xml:space="preserve">  1. ค่ายยุวกาชาด</t>
  </si>
  <si>
    <t xml:space="preserve">  3. วันเด็กแห่งชาติ</t>
  </si>
  <si>
    <t xml:space="preserve">  4. ค่ายคุณธรรม จริยธรรม</t>
  </si>
  <si>
    <t xml:space="preserve">  1. อบรมคุณธรรม จริยธรรม </t>
  </si>
  <si>
    <t xml:space="preserve">  2. อบรมส่งเสริมประชาธิปไตย</t>
  </si>
  <si>
    <t xml:space="preserve">  3. กิจกรรมการแข่งขันกีฬาต้านยาเสพติด+ค่ายกาชาด</t>
  </si>
  <si>
    <t xml:space="preserve">  4. อบรมกาชาด</t>
  </si>
  <si>
    <t xml:space="preserve">  1. เกมส์และกิจกรรมนันทนาการ</t>
  </si>
  <si>
    <t xml:space="preserve">  1. ประชาธิปไตยเข้มแข็งสู่ปวงชน</t>
  </si>
  <si>
    <t xml:space="preserve">  2. ค่ายคุณธรรม จริยธรรม</t>
  </si>
  <si>
    <t xml:space="preserve">  4. กิจกรรมการแข่งขันกีฬาต้านยาเสพติด</t>
  </si>
  <si>
    <t xml:space="preserve">  2. ส่งเสริมประชาธิปไตย</t>
  </si>
  <si>
    <t xml:space="preserve">  3. กิจกรรมการแข่งขันกีฬาต้านยาเสพติด</t>
  </si>
  <si>
    <t xml:space="preserve">  4. อบรมอาสายุวกาชาด</t>
  </si>
  <si>
    <t xml:space="preserve">  1. กีฬาต้านยาเสพติด</t>
  </si>
  <si>
    <t xml:space="preserve">  1. การประชาธิปไตยเข้มแข็งสู่ปวงชน</t>
  </si>
  <si>
    <t xml:space="preserve">  4. วันเด็กแห่งชาติ</t>
  </si>
  <si>
    <t xml:space="preserve">  1. อบรมค่ายคุณธรรม จริยธรรม</t>
  </si>
  <si>
    <t xml:space="preserve">  2. กิจกรรมวันเด็กแห่งชาติ</t>
  </si>
  <si>
    <r>
      <t xml:space="preserve"> </t>
    </r>
    <r>
      <rPr>
        <sz val="16"/>
        <rFont val="TH SarabunPSK"/>
        <family val="2"/>
      </rPr>
      <t xml:space="preserve"> 3. กิจกรรมการแข่งขันกีฬาต้านยาเสพติด</t>
    </r>
  </si>
  <si>
    <t xml:space="preserve">  1. กิจกรรมวันพ่อ</t>
  </si>
  <si>
    <t xml:space="preserve">  2. กิจกรรมวันผู้สูงอายุ</t>
  </si>
  <si>
    <t xml:space="preserve">  2. การร้อยลูกปัด</t>
  </si>
  <si>
    <t xml:space="preserve">  3. การทำน้ำดื่มสมุนไพร</t>
  </si>
  <si>
    <t xml:space="preserve">  2. กิจกรรมการสร้างเสริมคุณธรรม จริยธรรม</t>
  </si>
  <si>
    <t xml:space="preserve">  3. การอนุรักษ์วัฒนธรรมประเพณี (วันผู้สูงอายุ)</t>
  </si>
  <si>
    <t xml:space="preserve">  4. การอนุรักษ์ธรรมชาติ (การปลูกป่าชายเลน)</t>
  </si>
  <si>
    <t xml:space="preserve">  5. อบรมการทำดอกไม้ประดิษฐ์</t>
  </si>
  <si>
    <t xml:space="preserve">  1. การทำเทียนเจล</t>
  </si>
  <si>
    <t xml:space="preserve">  2. การร้อยลูกปัดคลิสตัล</t>
  </si>
  <si>
    <t xml:space="preserve">  3. อบรม ICT</t>
  </si>
  <si>
    <t xml:space="preserve">  1. การอนุรักษ์ธรรมชาติ (การปลูกป่าชายเลน)</t>
  </si>
  <si>
    <r>
      <t xml:space="preserve">  </t>
    </r>
    <r>
      <rPr>
        <sz val="16"/>
        <rFont val="TH SarabunPSK"/>
        <family val="2"/>
      </rPr>
      <t>2. กิจกรรมวันผู้สูงอายุ</t>
    </r>
  </si>
  <si>
    <t xml:space="preserve">  3. กิจกรรมวันพ่อ</t>
  </si>
  <si>
    <t xml:space="preserve">  4. กิจกรรมส่งเสริมคุณธรรม จริยธรรม</t>
  </si>
  <si>
    <r>
      <t xml:space="preserve">  </t>
    </r>
    <r>
      <rPr>
        <sz val="16"/>
        <rFont val="TH SarabunPSK"/>
        <family val="2"/>
      </rPr>
      <t>1. การร้อยลูกปัด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</si>
  <si>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การทำดอกไม้จากพลาสติก</t>
    </r>
  </si>
  <si>
    <t xml:space="preserve">  3. การทำอาหาร-ขนม</t>
  </si>
  <si>
    <t xml:space="preserve">  1. กิจกรรมวันลอยกระทง</t>
  </si>
  <si>
    <t xml:space="preserve">  1. การร้อยลูกปัด การทำผ้าบาติก  </t>
  </si>
  <si>
    <t xml:space="preserve">  2. อบรม ICT</t>
  </si>
  <si>
    <t xml:space="preserve">  3. อบรมการทำบัญชี สคบ.</t>
  </si>
  <si>
    <t xml:space="preserve">  2. การทำเหรียญโปรยทาน</t>
  </si>
  <si>
    <t xml:space="preserve">  3. กิจกรรมส่งเสริมประเพณีวัฒนธรรมไทย</t>
  </si>
  <si>
    <t xml:space="preserve">  1. การประดิษฐ์ชุดดอกไม้กระดาษจากทางจาก</t>
  </si>
  <si>
    <t xml:space="preserve">  2. การผลิตกระดาษทางจาก</t>
  </si>
  <si>
    <t xml:space="preserve">  2. วันผู้สูงอายุ</t>
  </si>
  <si>
    <t xml:space="preserve">  1. วันเด็กแห่งชาติ</t>
  </si>
  <si>
    <t xml:space="preserve">  2. การทำปุ๋ยหมักชีวภาพ</t>
  </si>
  <si>
    <t xml:space="preserve">  3. การทำผ้าบาติก</t>
  </si>
  <si>
    <t xml:space="preserve">  1. การร้อยลูกปัด</t>
  </si>
  <si>
    <t xml:space="preserve">  2. การทำผ้าบาติก</t>
  </si>
  <si>
    <t xml:space="preserve">  3. กิจกรรมวันผู้สูงอายุ</t>
  </si>
  <si>
    <t xml:space="preserve">  1. การทำอาหารขนม</t>
  </si>
  <si>
    <t xml:space="preserve">  2. ศึกษาดูงานแหล่งเรียนรู้เศรษฐกิจพอเพียง</t>
  </si>
  <si>
    <t xml:space="preserve">  1. ศึกษาดูงานแหล่งเรียนรู้เศรษฐกิจพอเพียง</t>
  </si>
  <si>
    <t xml:space="preserve">  2. การปลูกผักปลอดสารพิษ</t>
  </si>
  <si>
    <t xml:space="preserve">  3. การทำปุ๋ยหมักชีวภาพ</t>
  </si>
  <si>
    <t xml:space="preserve">  2. อบรมการทำโรตี</t>
  </si>
  <si>
    <t xml:space="preserve">  3. การทำผ้ามัดย้อมบาติก</t>
  </si>
  <si>
    <t xml:space="preserve">  4. อบรมการทำวุ้นมะพร้าว</t>
  </si>
  <si>
    <t xml:space="preserve">  4. การทำผ้ามัดย้อม</t>
  </si>
  <si>
    <t xml:space="preserve">  1. อบรมการทำอาหาร-ขนม</t>
  </si>
  <si>
    <r>
      <t xml:space="preserve">  </t>
    </r>
    <r>
      <rPr>
        <sz val="16"/>
        <rFont val="TH SarabunPSK"/>
        <family val="2"/>
      </rPr>
      <t>2. อบรมการทำวุ้นมะพร้าว</t>
    </r>
  </si>
  <si>
    <t xml:space="preserve">  3. อบรมการทำโรตี</t>
  </si>
  <si>
    <t xml:space="preserve">  4. อบรมการทำดอกไม้ประดิษฐ์</t>
  </si>
  <si>
    <t xml:space="preserve">  5. ศึกษาดูงานแหล่งเรียนรู้เศรษฐกิจพอเพียง</t>
  </si>
  <si>
    <r>
      <t xml:space="preserve">  </t>
    </r>
    <r>
      <rPr>
        <sz val="16"/>
        <rFont val="TH SarabunPSK"/>
        <family val="2"/>
      </rPr>
      <t>1. การทำปุ๋ยน้ำหมักชีวภาพ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</si>
  <si>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ศึกษาดูงานแหล่งเรียนรู้เศรษฐกิจพอเพียง</t>
    </r>
  </si>
  <si>
    <r>
      <t xml:space="preserve">  </t>
    </r>
    <r>
      <rPr>
        <sz val="16"/>
        <rFont val="TH SarabunPSK"/>
        <family val="2"/>
      </rPr>
      <t>3. การปลูกผักปลอดสารพิษ</t>
    </r>
  </si>
  <si>
    <t xml:space="preserve">  4. การทำลวดพันถ้วยรับน้ำยาง</t>
  </si>
  <si>
    <t xml:space="preserve">  1. การทำดอกกุหลาบจากเชือกพลาสติก</t>
  </si>
  <si>
    <t xml:space="preserve">  2. การทำดอกกุหลาบจากใบเตย</t>
  </si>
  <si>
    <t xml:space="preserve">  4. การทำเทียนเจล</t>
  </si>
  <si>
    <t xml:space="preserve">  5. การปลูกผักปลอดสารพิษ</t>
  </si>
  <si>
    <t xml:space="preserve">  3. การทำขนมไทย</t>
  </si>
  <si>
    <t xml:space="preserve">  4. ประดิษฐ์ดอกไม้จากเชือกพลาสติก</t>
  </si>
  <si>
    <t xml:space="preserve">  4. การทำผ้าบาติก</t>
  </si>
  <si>
    <t xml:space="preserve">  2. ปลูกผักปลอดสารพิษ</t>
  </si>
  <si>
    <t xml:space="preserve">  2. การทำเทียนเจล</t>
  </si>
  <si>
    <t xml:space="preserve">  3. การทำดอกกุหลาบจากเชือกพลาสติก</t>
  </si>
  <si>
    <t xml:space="preserve">  5. การทำดอกไม้จากกระดาษทางจาก</t>
  </si>
  <si>
    <r>
      <t xml:space="preserve"> </t>
    </r>
    <r>
      <rPr>
        <sz val="16"/>
        <rFont val="TH SarabunPSK"/>
        <family val="2"/>
      </rPr>
      <t xml:space="preserve"> 3. การเลี้ยงไก่ไข่</t>
    </r>
  </si>
  <si>
    <t xml:space="preserve">    3.1 ..............................................................................</t>
  </si>
  <si>
    <t xml:space="preserve">  1. ส่งเสริมการอ่านใน กศน.ตำบล</t>
  </si>
  <si>
    <t xml:space="preserve">  2. ส่งเสริมการอ่านใน ร.พ.ส.ต.ชุมชน</t>
  </si>
  <si>
    <t xml:space="preserve">  3. มุมหนังสือน่าอ่านที่บ้านครู กศน.</t>
  </si>
  <si>
    <t xml:space="preserve">  2. มุมหนังสือประจำบ้าน</t>
  </si>
  <si>
    <t xml:space="preserve">  3. มุมส่งเสริมการอ่านที่บ้านครู กศน.ตำบล</t>
  </si>
  <si>
    <t xml:space="preserve">  1. อำเภอยิ้มเคลื่อนที่</t>
  </si>
  <si>
    <t xml:space="preserve">  2. ส่งเสริมการอ่าน กศน.ตำบล</t>
  </si>
  <si>
    <t xml:space="preserve">  3. ส่งเสริมการอ่านใน รพ.สต.</t>
  </si>
  <si>
    <t xml:space="preserve">  4. มุมหนังสือบ้านครู</t>
  </si>
  <si>
    <t xml:space="preserve">  2. วันเด็กแห่งชาติ</t>
  </si>
  <si>
    <t xml:space="preserve">  3. ส่งเสริมการอ่าน กศน.กันตัง</t>
  </si>
  <si>
    <t xml:space="preserve">  1. ส่งเสริมการอ่านใน กศน.ตำบลนาเกลือ</t>
  </si>
  <si>
    <t xml:space="preserve">  2. ส่งเสริมการอ่านบ้านครู กศน.ตำบลนาเกลือ</t>
  </si>
  <si>
    <t xml:space="preserve">  3. ส่งเสริมการอ่าน รพ.สต.ชุมชนนาเกลือ</t>
  </si>
  <si>
    <t xml:space="preserve">  4. ส่งเสริมการอ่านเคลื่อนที่</t>
  </si>
  <si>
    <t xml:space="preserve">  5. ส่งเสริมการเรียนรู้ ICT กศน.ตำบลนาเกลือ</t>
  </si>
  <si>
    <t xml:space="preserve">  2. ส่งเสริมการอ่านใน วนอุทยานบ่อน้ำร้อน</t>
  </si>
  <si>
    <t xml:space="preserve">  4. มุมหนังสือในบ้าน</t>
  </si>
  <si>
    <t xml:space="preserve">  5. ส่งเสริมการอ่านตำบลเคลื่อนที่</t>
  </si>
  <si>
    <t xml:space="preserve">  1. ส่งเสริมการอ่าน กศน.ตำบล</t>
  </si>
  <si>
    <t xml:space="preserve">  2. ส่งเสริมการอ่านใน รพ.สต.</t>
  </si>
  <si>
    <t xml:space="preserve">  3. มุมหนังสือในบ้านป่าเตียว</t>
  </si>
  <si>
    <t xml:space="preserve">  1. ส่งเสริมการอ่านกิจกรรมอำเภอยิ้ม</t>
  </si>
  <si>
    <t xml:space="preserve">  2. ส่งเสริมการอ่านใน กศน.ตำบล</t>
  </si>
  <si>
    <t xml:space="preserve">  3. มุมหนังสือในสถานประกอบการ</t>
  </si>
  <si>
    <t xml:space="preserve">  4. มุมหนังสือใน รพ.สต.ตำบลย่านซื่อ</t>
  </si>
  <si>
    <t xml:space="preserve">  5. มุมส่งเสริมการอ่านบ้านครู กศน.ตำบล</t>
  </si>
  <si>
    <t xml:space="preserve">  5. ส่งเสริมการอ่านชุมชนรักการอ่านบ้านนายยอดทอง</t>
  </si>
  <si>
    <t xml:space="preserve">  2. ส่งเสริมการอ่านในบ้านครู กศน.ตำบล</t>
  </si>
  <si>
    <t xml:space="preserve">  3. มุมหนังสือประจำหมู่บ้าน</t>
  </si>
  <si>
    <t xml:space="preserve">  4. มุมหนังสือใน รพ.สต.บ้านตะคียนหลบฟ้า</t>
  </si>
  <si>
    <r>
      <t xml:space="preserve">  </t>
    </r>
    <r>
      <rPr>
        <sz val="16"/>
        <rFont val="TH SarabunPSK"/>
        <family val="2"/>
      </rPr>
      <t>1. อำเภอยิ้มเคลื่อนที่</t>
    </r>
  </si>
  <si>
    <r>
      <t xml:space="preserve">  </t>
    </r>
    <r>
      <rPr>
        <sz val="16"/>
        <rFont val="TH SarabunPSK"/>
        <family val="2"/>
      </rPr>
      <t>2. มุมหนังสือประจำหมู่บ้าน</t>
    </r>
  </si>
  <si>
    <t xml:space="preserve">  4. ส่งเสริมการอ่าน กศน.ตำบล</t>
  </si>
  <si>
    <t xml:space="preserve">  5. มุมหนังสือบ้านครู</t>
  </si>
  <si>
    <t xml:space="preserve">  2. มุมหนังสือประจำหมู่บ้าน</t>
  </si>
  <si>
    <t xml:space="preserve">  3. มุมหนังสือใน รพ.สต.ควนธานี</t>
  </si>
  <si>
    <t xml:space="preserve">  4. มุมส่งเสริมการอ่านบ้านครู กศน.ตำบล</t>
  </si>
  <si>
    <t xml:space="preserve">  2. มุมส่งเสริมการอ่านในบ้านครู กศน.ตำบล</t>
  </si>
  <si>
    <t xml:space="preserve">  3. มุมส่งเสริมการอ่านใน รพ.สต.บ้านคลองลุ</t>
  </si>
  <si>
    <t xml:space="preserve">  4. มุมหนังสือประจำหมู่บ้าน</t>
  </si>
  <si>
    <t xml:space="preserve">  1. หมู่ 1 บ้านท่าเรือ</t>
  </si>
  <si>
    <t xml:space="preserve">  2. หมู่ 2 บ้านควนมอง</t>
  </si>
  <si>
    <t xml:space="preserve">  3. หมู่ 4 บ้านเกาะคียม</t>
  </si>
  <si>
    <r>
      <t xml:space="preserve">  </t>
    </r>
    <r>
      <rPr>
        <sz val="16"/>
        <rFont val="TH SarabunPSK"/>
        <family val="2"/>
      </rPr>
      <t>1. หมู่ที่ 2 บ้านโคกยาง</t>
    </r>
  </si>
  <si>
    <r>
      <t xml:space="preserve">  </t>
    </r>
    <r>
      <rPr>
        <sz val="16"/>
        <rFont val="TH SarabunPSK"/>
        <family val="2"/>
      </rPr>
      <t>2. หมู่ที่ 3 บ้านยะหรม</t>
    </r>
  </si>
  <si>
    <r>
      <t xml:space="preserve">  </t>
    </r>
    <r>
      <rPr>
        <sz val="16"/>
        <rFont val="TH SarabunPSK"/>
        <family val="2"/>
      </rPr>
      <t>3. หมู่ที่ 5 บ้านหนองเหม้า</t>
    </r>
  </si>
  <si>
    <r>
      <t xml:space="preserve">  </t>
    </r>
    <r>
      <rPr>
        <sz val="16"/>
        <rFont val="TH SarabunPSK"/>
        <family val="2"/>
      </rPr>
      <t>4. หมู่ที่ 6 บ้านสว่างคีรี</t>
    </r>
  </si>
  <si>
    <t xml:space="preserve">  1. บ้านหนังสืออัจฉริยะหมู่ที่ 1 บ้านโคกสะท้อน</t>
  </si>
  <si>
    <t xml:space="preserve">  2. บ้านหนังสืออัจฉริยะหมู่ที่ 3 บ้านมดตะนอย</t>
  </si>
  <si>
    <t xml:space="preserve">  3. บ้านหนังสืออัจฉริยะหมู่ที่ 6 บ้านเจ้าไหม</t>
  </si>
  <si>
    <t xml:space="preserve">  4. บ้านหนังสืออัจฉริยะหมู่ที่ 7 บ้านโทรายแก้ว</t>
  </si>
  <si>
    <t xml:space="preserve">  1. บ้านหนังสืออัจฉริยะหมู่ที่ 1 บ้านบางสัก</t>
  </si>
  <si>
    <t xml:space="preserve">  2. บ้านหนังสืออัจฉริยะหมู่ที่ 2 บ้านบางสัก</t>
  </si>
  <si>
    <t xml:space="preserve">  3. บ้านหนังสืออัจฉริยะหมู่ที่ 3 บ้านควนตุ้งกู</t>
  </si>
  <si>
    <t xml:space="preserve">  1. บ้านหนังสืออัจฉริยะบ้านนาเกลือเหนือ</t>
  </si>
  <si>
    <t xml:space="preserve">  2. บ้านหนังสืออัจฉริยะบ้านนาเกลือใต้</t>
  </si>
  <si>
    <t xml:space="preserve">  3. บ้านหนังสืออัจฉริยะบ้านท่าโต๊ะเมฆ</t>
  </si>
  <si>
    <r>
      <t xml:space="preserve">  </t>
    </r>
    <r>
      <rPr>
        <sz val="16"/>
        <rFont val="TH SarabunPSK"/>
        <family val="2"/>
      </rPr>
      <t>1. ส่งเสริมการอ่าน แจกแว่นสายตาผู้สูงอายุ หมู่ 2</t>
    </r>
  </si>
  <si>
    <t xml:space="preserve">  2. ส่งเสริมการอ่าน แจกแว่นสายตาผู้สูงอายุ หมู่ 6</t>
  </si>
  <si>
    <t xml:space="preserve">  3. ส่งเสริมการอ่าน แจกแว่นสายตาผู้สูงอายุ หมู่ 4</t>
  </si>
  <si>
    <t xml:space="preserve">  4. ส่งเสริมการอ่าน แจกแว่นสายตาผู้สูงอายุ หมู่ 7</t>
  </si>
  <si>
    <t xml:space="preserve">  1. บ้านหนังสืออัจฉริยะหมู่ที่ 4 บ้านแหลมม่วง</t>
  </si>
  <si>
    <t xml:space="preserve">  2. บ้านหนังสืออัจฉริยะหมู่ที่ 5 บ้านป่าเตียว</t>
  </si>
  <si>
    <t xml:space="preserve">  3. บ้านหนังสืออัจฉริยะหมู่ที่ 6 บ้านควนทองสีห์</t>
  </si>
  <si>
    <t xml:space="preserve">  1. หมู่ 1 บ้านโคกทราย</t>
  </si>
  <si>
    <t xml:space="preserve">  2. หมู่ 4 บ้านทุ่งอิฐ</t>
  </si>
  <si>
    <t xml:space="preserve">  1. บ้านหนังสืออัจฉริยะหมู่ที่ 1 บ้านท่าเรือ</t>
  </si>
  <si>
    <t xml:space="preserve">  2. บ้านหนังสืออัจฉริยะหมู่ที่ 2 บ้านห้วยลึก</t>
  </si>
  <si>
    <t xml:space="preserve">  3. บ้านหนังสืออัจฉริยะหมู่ที่ 4 บ้านปาแต</t>
  </si>
  <si>
    <t xml:space="preserve">  1. บ้านหนังสืออัจฉริยะหมู่ 2 บ้านพรุใหญ่</t>
  </si>
  <si>
    <t xml:space="preserve">  2. บ้านหนังสืออัจฉริยะหมู่ 4 บ้านโต๊ะเมือง</t>
  </si>
  <si>
    <t xml:space="preserve">  3. บ้านหนังสืออัจฉริยะหมู่ 6 บ้านตะเคียนหลบฟ้า</t>
  </si>
  <si>
    <t xml:space="preserve">  1. บ้านหนังสืออัจฉริยะหมู่ที่ 1 บ้านหนองเสม็ด</t>
  </si>
  <si>
    <t xml:space="preserve">  2. บ้านหนังสืออัจฉริยะหมู่ที่ 3 บ้านคลองชีล้อม</t>
  </si>
  <si>
    <t xml:space="preserve">  3. บ้านหนังสืออัจฉริยะหมู่ที่ 4 บ้านป่ากอ</t>
  </si>
  <si>
    <t xml:space="preserve">  1. หมู่ 1 บ้านเกาะยาว</t>
  </si>
  <si>
    <t xml:space="preserve">  2. หมู่ 4 บ้านนาใน</t>
  </si>
  <si>
    <t xml:space="preserve">  3. หมู่ 5 บ้านบินหยี</t>
  </si>
  <si>
    <t xml:space="preserve">  4. หมู่ 6 บ้านบางหมากน้อย</t>
  </si>
  <si>
    <t xml:space="preserve">  1. บ้านหนังสืออัจฉริยะหมู่ 1 บ้านทอญหาร</t>
  </si>
  <si>
    <t xml:space="preserve">  2. บ้านหนังสืออัจฉริยะหมู่ 4 บ้านนาเหนือ</t>
  </si>
  <si>
    <t xml:space="preserve">  3. บ้านหนังสืออัจฉริยะหมู่ 6 บ้านคลองเคียน</t>
  </si>
  <si>
    <t xml:space="preserve">     1. โครงการอบรมคุณธรรม จริยธรรม </t>
  </si>
  <si>
    <t xml:space="preserve">     2. โครงการศีลธรรมเพื่อพัฒนาคุณภาพชีวิต</t>
  </si>
  <si>
    <t xml:space="preserve">     3. โครงการอนุรักษ์ทรัพยากรธรรมชาติและสิ่งแวดล้อม</t>
  </si>
  <si>
    <t>ประจำเดือน ธันวาคม   พ.ศ. 2556</t>
  </si>
  <si>
    <t>กศน.อำเภอหาดสำราญ</t>
  </si>
  <si>
    <t>2. ศูนย์ฝึกอาชีพชุมชน</t>
  </si>
  <si>
    <t>จัดสรรตามความหนาแน่นของประชากร</t>
  </si>
  <si>
    <t xml:space="preserve">    2.1 ภาษาอังกฤษเพื่อการท่องเที่ยว(ม.3 บ้าหวี)</t>
  </si>
  <si>
    <t xml:space="preserve">    2.2 ธุรกิจสปา(ม.2 ตะเสะ)</t>
  </si>
  <si>
    <t xml:space="preserve">    2.3 ภาษาอังกฤษเพื่อการท่องเที่ยว(ม.9 หาดสำราญ)</t>
  </si>
  <si>
    <t>จัดสรรตามจำนวน กศน.ตำบล</t>
  </si>
  <si>
    <t xml:space="preserve">    2.4 ช่างปูกระเบื้อง(ม.4 บ้าหวี)</t>
  </si>
  <si>
    <t xml:space="preserve">    2.5 ธุรกิจเสริมสวย(ม.9 หาดสำราญ)</t>
  </si>
  <si>
    <t xml:space="preserve">    2.6 ธุรกิจขนมไทย(ม.5 หาดสำราญ)</t>
  </si>
  <si>
    <t xml:space="preserve">    3.1 มุมหนังสือน่าอ่านสถานที่ราชการ</t>
  </si>
  <si>
    <t xml:space="preserve">    3.2 กิจกรรมวันเด็ก</t>
  </si>
  <si>
    <t xml:space="preserve">    3.3 อาสาสมัครรักการอ่าน</t>
  </si>
  <si>
    <t xml:space="preserve">    3.4 ความรู้สู่ชุมชน (รถโมบายเคลื่อนที่)</t>
  </si>
  <si>
    <t>กศน.ตำบลบ้าหวี</t>
  </si>
  <si>
    <t xml:space="preserve">   1. มุมหนังสือ กศน.ตำบล</t>
  </si>
  <si>
    <t xml:space="preserve">   2. มุมอาเซียนน่ารู้</t>
  </si>
  <si>
    <t>กศน.ตำบลตะเสะ</t>
  </si>
  <si>
    <t>กศน.ตำบลหาดสำราญ</t>
  </si>
  <si>
    <t xml:space="preserve">  5.1 กศน.ตำบลบ้าหวี</t>
  </si>
  <si>
    <t xml:space="preserve">  5.2 กศน.ตำบลตะเสะ</t>
  </si>
  <si>
    <t xml:space="preserve">  5.3 กศน.ตำบลหาดสำราญ</t>
  </si>
  <si>
    <t xml:space="preserve">      3.1 ค่ายคุณธรรมจริยธรรม(วัดเขาแก้ว)</t>
  </si>
  <si>
    <t xml:space="preserve">          - ระดับสูงสุดของการศึกษาขั้นพื้นฐาน</t>
  </si>
  <si>
    <t xml:space="preserve"> </t>
  </si>
  <si>
    <t xml:space="preserve"> 7. จำนวนนักศึกษาการศึกษานอกระบบ ระดับสูงสุดของการศึกษาขั้นพื้นฐาน</t>
  </si>
  <si>
    <t xml:space="preserve"> 6. จำนวนนักศึกษาหลักสูตรการศึกษาขั้นพื้นฐาน (EP)</t>
  </si>
  <si>
    <t xml:space="preserve">           พิการ</t>
  </si>
  <si>
    <t xml:space="preserve">           ปกติ</t>
  </si>
  <si>
    <t xml:space="preserve">รวมผลการดำเนินงาน        </t>
  </si>
  <si>
    <t>ผลการดำเนินการเดือนนี้      (ธ.ค.56)</t>
  </si>
  <si>
    <t xml:space="preserve">     3.7 ศึกษาแหล่งเรียนรู้เชิงศิลปะวัฒนธรรมสู่ประชาคมอาเซียน</t>
  </si>
  <si>
    <t xml:space="preserve">     3.6 ค่ายวิชาการสู่อาเซียน</t>
  </si>
  <si>
    <t xml:space="preserve">     3.5 "ค่ายคุณธรรม จริยธรรม"</t>
  </si>
  <si>
    <t xml:space="preserve">     3.4 การทำบัญชีครัวเรือน</t>
  </si>
  <si>
    <t xml:space="preserve">     3.3 กิจกรรมส่งเสริมสุขภาพกายและสุขภาพจิตร</t>
  </si>
  <si>
    <t xml:space="preserve">     3.2 กิจกรรมพัฒนาด้าน ICT</t>
  </si>
  <si>
    <t xml:space="preserve">     3.1 กิจกรรมสอนเสริม</t>
  </si>
  <si>
    <t>แผนงาน : สนับสนุนจัดการศึกษาตั้งแต่ปฐมวัยจนจบการศึกษาขั้นพื้นฐาน 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</si>
  <si>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   4.2 โครงการ"บ้านหนังสืออัจฉริยะ"</t>
  </si>
  <si>
    <t xml:space="preserve">     4.8 กิจกรรมส่งเสริมการเรียนรู้ในวันสำคัญ</t>
  </si>
  <si>
    <t xml:space="preserve">     4.7 กิจกรรมส่งเสริมการอ่าน</t>
  </si>
  <si>
    <t xml:space="preserve">     4.6 กิจกรรมเสริมสร้างความรู้เกี่ยวกับประชาคมอาเซียน</t>
  </si>
  <si>
    <t xml:space="preserve">     4.5 กิจกรรมส่งเสริมการป้องกันภัยจากสิ่งเสพติด</t>
  </si>
  <si>
    <t xml:space="preserve">     4.4 กิจกรรมส่งเสริมสนับสนุนการแสดงความจงรักภักดีต่อชาติ ศาสนา พระมหากษัตริย์</t>
  </si>
  <si>
    <t xml:space="preserve">     4.3 กิจกรรมพัฒนาและอนุรักษ์ทรัพยากรธรรมชาติและสิ่งแวดล้อม</t>
  </si>
  <si>
    <t xml:space="preserve">     4.2 กิจกรรมส่งเสริมด้านคุณธรรม จริยธรรม การเรียนรู้ศิลปวัฒนธรรมไทยและประเพณีท้องถิ่น</t>
  </si>
  <si>
    <t xml:space="preserve">     4.1 กิจกรรมส่งเสริมการเรียนรู้ด้านอาชีพ</t>
  </si>
  <si>
    <t xml:space="preserve">   4.1 โครงการพัฒนา กศน.ตำบล ให้เป็นศูนย์กลางการเรียนรู้ตลอดชีวิตของชุมชน</t>
  </si>
  <si>
    <t xml:space="preserve">    3.11 กิจกรรมส่งเสริมการอ่านในสถานที่ราชการ,สถานประกอบการ</t>
  </si>
  <si>
    <t xml:space="preserve">    3.10 กิจกรรมห้องสมุดเคลื่อนที่</t>
  </si>
  <si>
    <t xml:space="preserve">    3.9 กิจกรรมชุมชนต้นแบบแห่งการอ่าน</t>
  </si>
  <si>
    <t xml:space="preserve">    3.8 กิจกรรมหมุนเวียนสื่อสู่ กศน.ตำบล</t>
  </si>
  <si>
    <t xml:space="preserve">    3.7 กิจกรรมส่งเสริมการใช้อินเตอร์เน็ต</t>
  </si>
  <si>
    <t xml:space="preserve">    3.6 กิจกรรมจัดนิทรรศการา มุมส่งเสริมการเรียนรู้,มุนเฉลิมพระเกียรติ, มุม สคบ.</t>
  </si>
  <si>
    <t xml:space="preserve">    3.5 กิจกรรมแนะนำหนังสือใหม่</t>
  </si>
  <si>
    <t xml:space="preserve">    3.4 กิจกรรมอาสาสมัครส่งเสริมการอ่าน</t>
  </si>
  <si>
    <t xml:space="preserve">    3.3 กิจกรรมส่งเสริมการเรียนรู้ในวันสำคัญ(วันรักการอ่าน วันภาษาไทย)</t>
  </si>
  <si>
    <t xml:space="preserve">    3.2 กิจกรรมวันเด็กแห่งชาติ</t>
  </si>
  <si>
    <t xml:space="preserve">    3.1 กิจกรรมเทิดพระเกียรติ</t>
  </si>
  <si>
    <t>กิจกรรมห้องสมุดประชาชนอำเภอเมืองตรัง</t>
  </si>
  <si>
    <t>ผลผลิตที่ 5  ผู้รับบริการการศึกษาตามอัธยาศัย</t>
  </si>
  <si>
    <t xml:space="preserve">    6.1 โครงการพัฒนาทักษะชีวิตและการดูแลสุขภาพในชีวิตประจำวันสำหรับผู้สูงอายุ</t>
  </si>
  <si>
    <t xml:space="preserve">    5.2 โครงการผักพื้นบ้าน อาหารชีวิต เศรษฐกิจพอเพียง</t>
  </si>
  <si>
    <t xml:space="preserve">     5.1 โครงการจัดกระบวนการเรียนรู้ตามหลักปรัชญาเศรษฐกิจพอเพียง</t>
  </si>
  <si>
    <t xml:space="preserve">    4.1 โครงการจัดการศึกษาเพื่อพัฒนาสังคมและชุมชน</t>
  </si>
  <si>
    <t xml:space="preserve">        กิจกรรมเสริมสร้างภูมิคุ้มกันเพศศึกษาและการป้องกันเอดส์</t>
  </si>
  <si>
    <t xml:space="preserve">   3.1 โครงการจัดการศึกษาเพื่อพัฒนาทักษะชีวิต</t>
  </si>
  <si>
    <t>.</t>
  </si>
  <si>
    <t xml:space="preserve">    2.3 โครงการศูนย์อาเซี่ยนศึกษา</t>
  </si>
  <si>
    <t xml:space="preserve">    2.2 โครงการศูนย์ส่งเสริมอาชีพเพื่อการมีงานทำ  "ศูนย์ฝึกอาชีพชุมชน"</t>
  </si>
  <si>
    <t xml:space="preserve">    2.1 โครงการจัดการเรียนการสอนหลักสูตรระยะสั้นอาชีพเพื่อการมีงานทำ</t>
  </si>
  <si>
    <t>ผลผลิตที่ 4 ผู้รับบริการการศึกษานอกระบบ</t>
  </si>
  <si>
    <t>แผนงาน : สร้างและกระจายโอกาสทางการศึกษาให้ทั่วถึงและเป็นธรรม</t>
  </si>
  <si>
    <t>ศูนย์การศึกษานอกระบบและการศึกษาตามอัธยาศัยอำเภอเมืองตรัง</t>
  </si>
  <si>
    <t>ประจำเดือน  ธันวาคม   พ.ศ.2556</t>
  </si>
  <si>
    <t>ประจำเดือน ธันวาคม   พ.ศ.2556</t>
  </si>
  <si>
    <t>ศูนย์ กศน.อำเภอห้วยยอด</t>
  </si>
  <si>
    <t>ศูนย์ฝึกอาชีพชุมชน(กศน.ตำบล)</t>
  </si>
  <si>
    <t>ศูนย์ฝึกอาชีพชุมชน(ตามความหนาแน่นของประชากร)</t>
  </si>
  <si>
    <t>ศูนย์ฝึกอาชีพชุมชน(Mini OTOP MBA)</t>
  </si>
  <si>
    <t xml:space="preserve">   4.1 ..............................................................................</t>
  </si>
  <si>
    <t xml:space="preserve">   4.2 ..............................................................................</t>
  </si>
  <si>
    <t>ศูนย์ กศน.อำเภอ ปะเหลียน</t>
  </si>
  <si>
    <t>โครงการพัฒนาอาชีพ</t>
  </si>
  <si>
    <t xml:space="preserve">    2.3 กิจกรรมการทำขนมไทย 80 ชม.ต.บ้านนา</t>
  </si>
  <si>
    <t xml:space="preserve">    2.4 .............................................................................</t>
  </si>
  <si>
    <t xml:space="preserve">    3.1 ค่า ซื้อหนังสือ สื่อ สำหรับห้องสมุด</t>
  </si>
  <si>
    <t xml:space="preserve">    3.2 ค่าหนังสือพิมพ์ห้องสมุด</t>
  </si>
  <si>
    <t xml:space="preserve">    3.2 ค่าวารสาร ห้องสมุด</t>
  </si>
  <si>
    <t xml:space="preserve">   4.1 ค่าหนังสือพิมพ์ กศน.ตำบล/ค่าวารสาร/ค่านิตยสาร</t>
  </si>
  <si>
    <t xml:space="preserve">   4.2 ค่าสื่อ กศน.ตำบล</t>
  </si>
  <si>
    <t xml:space="preserve">   4.3 ผู้รับบริการ กศน.ตำบล</t>
  </si>
  <si>
    <t xml:space="preserve">   5.1 ค่าหนังสือพิมพ์ กศน.ตำบล/ค่าวารสาร/ค่านิตยสาร</t>
  </si>
  <si>
    <t xml:space="preserve">  5.2 ผู้รับบริการบ้านหนังสืออัจฉริยะ</t>
  </si>
  <si>
    <t>ประจำเดือน ธันวาคม  พ.ศ. 2556</t>
  </si>
  <si>
    <t>ศูนย์ กศน.อำเภอ สิเกา</t>
  </si>
  <si>
    <t xml:space="preserve">รวมผลการดำเนินงานที่ผ่านมา    </t>
  </si>
  <si>
    <t>รวม</t>
  </si>
  <si>
    <t xml:space="preserve">    3.1  มุมอาเซียน</t>
  </si>
  <si>
    <t xml:space="preserve">    3.2  อินเตอร์เน็ต</t>
  </si>
  <si>
    <t xml:space="preserve">   4.1 นิเทศการส่งเสริมการอ่าน</t>
  </si>
  <si>
    <t xml:space="preserve">   4.2 มุมหนังสือ กศน.ตำบล</t>
  </si>
  <si>
    <t xml:space="preserve">   4.3 โรงพยาบาลส่งเสริมสุขภาพตำบล</t>
  </si>
  <si>
    <t xml:space="preserve">  5.1 อ่านเฉลิมพระเกียรติ 5 ธันวา</t>
  </si>
  <si>
    <t xml:space="preserve">  5.2 บ้านหนังสืออัจฉริยะ</t>
  </si>
  <si>
    <t xml:space="preserve">  5.3 มุมหนังสือบ้านครู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</si>
</sst>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8">
    <font>
      <sz val="10"/>
      <name val="Arial"/>
      <family val="0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0" xfId="47" applyFont="1" applyBorder="1" applyAlignment="1">
      <alignment wrapText="1"/>
      <protection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59" fontId="10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59" fontId="7" fillId="0" borderId="10" xfId="0" applyNumberFormat="1" applyFont="1" applyFill="1" applyBorder="1" applyAlignment="1">
      <alignment horizontal="center"/>
    </xf>
    <xf numFmtId="59" fontId="11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59" fontId="8" fillId="0" borderId="10" xfId="0" applyNumberFormat="1" applyFont="1" applyFill="1" applyBorder="1" applyAlignment="1">
      <alignment horizontal="center"/>
    </xf>
    <xf numFmtId="59" fontId="10" fillId="0" borderId="0" xfId="0" applyNumberFormat="1" applyFont="1" applyAlignment="1">
      <alignment horizontal="center"/>
    </xf>
    <xf numFmtId="61" fontId="8" fillId="0" borderId="10" xfId="0" applyNumberFormat="1" applyFont="1" applyFill="1" applyBorder="1" applyAlignment="1">
      <alignment horizontal="center"/>
    </xf>
    <xf numFmtId="59" fontId="10" fillId="0" borderId="0" xfId="0" applyNumberFormat="1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48" applyFont="1" applyBorder="1" applyAlignment="1">
      <alignment wrapText="1"/>
      <protection/>
    </xf>
    <xf numFmtId="0" fontId="7" fillId="0" borderId="10" xfId="0" applyFont="1" applyFill="1" applyBorder="1" applyAlignment="1">
      <alignment wrapText="1"/>
    </xf>
    <xf numFmtId="60" fontId="8" fillId="0" borderId="10" xfId="0" applyNumberFormat="1" applyFont="1" applyFill="1" applyBorder="1" applyAlignment="1">
      <alignment horizontal="left" wrapText="1"/>
    </xf>
    <xf numFmtId="61" fontId="8" fillId="0" borderId="10" xfId="0" applyNumberFormat="1" applyFont="1" applyFill="1" applyBorder="1" applyAlignment="1">
      <alignment/>
    </xf>
    <xf numFmtId="61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5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8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62" fontId="7" fillId="0" borderId="10" xfId="0" applyNumberFormat="1" applyFont="1" applyFill="1" applyBorder="1" applyAlignment="1">
      <alignment horizontal="center"/>
    </xf>
    <xf numFmtId="60" fontId="7" fillId="0" borderId="10" xfId="0" applyNumberFormat="1" applyFont="1" applyFill="1" applyBorder="1" applyAlignment="1">
      <alignment horizontal="center"/>
    </xf>
    <xf numFmtId="59" fontId="7" fillId="0" borderId="10" xfId="0" applyNumberFormat="1" applyFont="1" applyBorder="1" applyAlignment="1">
      <alignment horizontal="center"/>
    </xf>
    <xf numFmtId="59" fontId="8" fillId="0" borderId="10" xfId="0" applyNumberFormat="1" applyFont="1" applyBorder="1" applyAlignment="1">
      <alignment horizontal="center"/>
    </xf>
    <xf numFmtId="61" fontId="8" fillId="0" borderId="10" xfId="0" applyNumberFormat="1" applyFont="1" applyBorder="1" applyAlignment="1">
      <alignment horizontal="center"/>
    </xf>
    <xf numFmtId="61" fontId="7" fillId="0" borderId="10" xfId="0" applyNumberFormat="1" applyFont="1" applyBorder="1" applyAlignment="1">
      <alignment/>
    </xf>
    <xf numFmtId="59" fontId="7" fillId="0" borderId="10" xfId="0" applyNumberFormat="1" applyFont="1" applyBorder="1" applyAlignment="1">
      <alignment/>
    </xf>
    <xf numFmtId="61" fontId="8" fillId="0" borderId="10" xfId="0" applyNumberFormat="1" applyFont="1" applyBorder="1" applyAlignment="1">
      <alignment/>
    </xf>
    <xf numFmtId="61" fontId="7" fillId="0" borderId="10" xfId="0" applyNumberFormat="1" applyFont="1" applyBorder="1" applyAlignment="1">
      <alignment horizontal="center"/>
    </xf>
    <xf numFmtId="60" fontId="7" fillId="0" borderId="10" xfId="0" applyNumberFormat="1" applyFont="1" applyBorder="1" applyAlignment="1">
      <alignment horizontal="center"/>
    </xf>
    <xf numFmtId="59" fontId="8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59" fontId="11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/>
    </xf>
    <xf numFmtId="62" fontId="7" fillId="0" borderId="10" xfId="0" applyNumberFormat="1" applyFont="1" applyFill="1" applyBorder="1" applyAlignment="1">
      <alignment/>
    </xf>
    <xf numFmtId="5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59" fontId="10" fillId="0" borderId="10" xfId="0" applyNumberFormat="1" applyFont="1" applyBorder="1" applyAlignment="1">
      <alignment horizontal="center" vertical="center" wrapText="1"/>
    </xf>
    <xf numFmtId="0" fontId="1" fillId="0" borderId="0" xfId="34" applyFont="1">
      <alignment/>
      <protection/>
    </xf>
    <xf numFmtId="0" fontId="3" fillId="0" borderId="0" xfId="34" applyFont="1" applyAlignment="1">
      <alignment horizontal="left"/>
      <protection/>
    </xf>
    <xf numFmtId="0" fontId="3" fillId="0" borderId="0" xfId="34" applyFont="1">
      <alignment/>
      <protection/>
    </xf>
    <xf numFmtId="0" fontId="3" fillId="13" borderId="0" xfId="34" applyFont="1" applyFill="1">
      <alignment/>
      <protection/>
    </xf>
    <xf numFmtId="0" fontId="3" fillId="13" borderId="16" xfId="34" applyFont="1" applyFill="1" applyBorder="1" applyAlignment="1">
      <alignment horizontal="center" vertical="center" wrapText="1"/>
      <protection/>
    </xf>
    <xf numFmtId="0" fontId="3" fillId="0" borderId="0" xfId="34" applyFont="1" applyAlignment="1">
      <alignment horizontal="center" vertical="center" wrapText="1"/>
      <protection/>
    </xf>
    <xf numFmtId="0" fontId="3" fillId="13" borderId="17" xfId="34" applyFont="1" applyFill="1" applyBorder="1" applyAlignment="1">
      <alignment horizontal="center" vertical="center" wrapText="1"/>
      <protection/>
    </xf>
    <xf numFmtId="0" fontId="3" fillId="0" borderId="10" xfId="34" applyFont="1" applyFill="1" applyBorder="1" applyAlignment="1">
      <alignment horizontal="center" vertical="center" wrapText="1"/>
      <protection/>
    </xf>
    <xf numFmtId="0" fontId="3" fillId="0" borderId="0" xfId="34" applyFont="1" applyFill="1" applyAlignment="1">
      <alignment horizontal="center"/>
      <protection/>
    </xf>
    <xf numFmtId="0" fontId="3" fillId="13" borderId="11" xfId="34" applyFont="1" applyFill="1" applyBorder="1" applyAlignment="1">
      <alignment horizontal="center" vertical="center" wrapText="1"/>
      <protection/>
    </xf>
    <xf numFmtId="0" fontId="3" fillId="33" borderId="10" xfId="34" applyFont="1" applyFill="1" applyBorder="1" applyAlignment="1">
      <alignment horizontal="left" vertical="center"/>
      <protection/>
    </xf>
    <xf numFmtId="0" fontId="3" fillId="0" borderId="11" xfId="34" applyFont="1" applyBorder="1" applyAlignment="1">
      <alignment horizontal="left" vertical="center"/>
      <protection/>
    </xf>
    <xf numFmtId="0" fontId="4" fillId="0" borderId="10" xfId="34" applyFont="1" applyBorder="1" applyAlignment="1">
      <alignment horizontal="center" vertical="center" wrapText="1"/>
      <protection/>
    </xf>
    <xf numFmtId="0" fontId="4" fillId="13" borderId="10" xfId="34" applyFont="1" applyFill="1" applyBorder="1" applyAlignment="1">
      <alignment horizontal="center" vertical="center" wrapText="1"/>
      <protection/>
    </xf>
    <xf numFmtId="0" fontId="4" fillId="0" borderId="10" xfId="34" applyFont="1" applyBorder="1">
      <alignment/>
      <protection/>
    </xf>
    <xf numFmtId="0" fontId="4" fillId="0" borderId="0" xfId="34" applyFont="1">
      <alignment/>
      <protection/>
    </xf>
    <xf numFmtId="0" fontId="3" fillId="0" borderId="10" xfId="34" applyFont="1" applyFill="1" applyBorder="1" applyAlignment="1">
      <alignment/>
      <protection/>
    </xf>
    <xf numFmtId="0" fontId="1" fillId="0" borderId="10" xfId="34" applyFont="1" applyFill="1" applyBorder="1">
      <alignment/>
      <protection/>
    </xf>
    <xf numFmtId="0" fontId="3" fillId="0" borderId="10" xfId="34" applyFont="1" applyFill="1" applyBorder="1">
      <alignment/>
      <protection/>
    </xf>
    <xf numFmtId="0" fontId="3" fillId="13" borderId="10" xfId="34" applyFont="1" applyFill="1" applyBorder="1">
      <alignment/>
      <protection/>
    </xf>
    <xf numFmtId="0" fontId="1" fillId="0" borderId="0" xfId="34" applyFont="1" applyFill="1">
      <alignment/>
      <protection/>
    </xf>
    <xf numFmtId="0" fontId="3" fillId="0" borderId="10" xfId="48" applyFont="1" applyBorder="1" applyAlignment="1">
      <alignment wrapText="1"/>
      <protection/>
    </xf>
    <xf numFmtId="0" fontId="1" fillId="0" borderId="10" xfId="34" applyFont="1" applyFill="1" applyBorder="1" applyAlignment="1">
      <alignment wrapText="1"/>
      <protection/>
    </xf>
    <xf numFmtId="2" fontId="1" fillId="0" borderId="10" xfId="34" applyNumberFormat="1" applyFont="1" applyFill="1" applyBorder="1">
      <alignment/>
      <protection/>
    </xf>
    <xf numFmtId="3" fontId="1" fillId="0" borderId="10" xfId="34" applyNumberFormat="1" applyFont="1" applyFill="1" applyBorder="1">
      <alignment/>
      <protection/>
    </xf>
    <xf numFmtId="0" fontId="3" fillId="0" borderId="0" xfId="34" applyFont="1" applyFill="1">
      <alignment/>
      <protection/>
    </xf>
    <xf numFmtId="0" fontId="1" fillId="0" borderId="10" xfId="34" applyFont="1" applyFill="1" applyBorder="1" applyAlignment="1">
      <alignment horizontal="center" vertical="center"/>
      <protection/>
    </xf>
    <xf numFmtId="0" fontId="1" fillId="0" borderId="10" xfId="34" applyFont="1" applyFill="1" applyBorder="1" applyAlignment="1">
      <alignment/>
      <protection/>
    </xf>
    <xf numFmtId="0" fontId="3" fillId="33" borderId="10" xfId="34" applyFont="1" applyFill="1" applyBorder="1" applyAlignment="1">
      <alignment wrapText="1"/>
      <protection/>
    </xf>
    <xf numFmtId="0" fontId="1" fillId="33" borderId="10" xfId="34" applyFont="1" applyFill="1" applyBorder="1">
      <alignment/>
      <protection/>
    </xf>
    <xf numFmtId="0" fontId="3" fillId="33" borderId="10" xfId="34" applyFont="1" applyFill="1" applyBorder="1">
      <alignment/>
      <protection/>
    </xf>
    <xf numFmtId="0" fontId="3" fillId="0" borderId="10" xfId="34" applyFont="1" applyBorder="1">
      <alignment/>
      <protection/>
    </xf>
    <xf numFmtId="0" fontId="1" fillId="0" borderId="10" xfId="34" applyFont="1" applyBorder="1">
      <alignment/>
      <protection/>
    </xf>
    <xf numFmtId="0" fontId="3" fillId="0" borderId="10" xfId="34" applyFont="1" applyFill="1" applyBorder="1" applyAlignment="1">
      <alignment wrapText="1"/>
      <protection/>
    </xf>
    <xf numFmtId="0" fontId="3" fillId="33" borderId="10" xfId="34" applyFont="1" applyFill="1" applyBorder="1" applyAlignment="1">
      <alignment/>
      <protection/>
    </xf>
    <xf numFmtId="3" fontId="1" fillId="0" borderId="10" xfId="34" applyNumberFormat="1" applyFont="1" applyBorder="1">
      <alignment/>
      <protection/>
    </xf>
    <xf numFmtId="4" fontId="1" fillId="0" borderId="10" xfId="34" applyNumberFormat="1" applyFont="1" applyBorder="1">
      <alignment/>
      <protection/>
    </xf>
    <xf numFmtId="3" fontId="3" fillId="0" borderId="10" xfId="34" applyNumberFormat="1" applyFont="1" applyFill="1" applyBorder="1">
      <alignment/>
      <protection/>
    </xf>
    <xf numFmtId="3" fontId="3" fillId="0" borderId="10" xfId="33" applyNumberFormat="1" applyFont="1" applyFill="1" applyBorder="1" applyAlignment="1">
      <alignment/>
    </xf>
    <xf numFmtId="3" fontId="3" fillId="13" borderId="10" xfId="34" applyNumberFormat="1" applyFont="1" applyFill="1" applyBorder="1">
      <alignment/>
      <protection/>
    </xf>
    <xf numFmtId="2" fontId="3" fillId="0" borderId="10" xfId="34" applyNumberFormat="1" applyFont="1" applyFill="1" applyBorder="1">
      <alignment/>
      <protection/>
    </xf>
    <xf numFmtId="3" fontId="1" fillId="0" borderId="10" xfId="33" applyNumberFormat="1" applyFont="1" applyFill="1" applyBorder="1" applyAlignment="1">
      <alignment/>
    </xf>
    <xf numFmtId="3" fontId="3" fillId="0" borderId="10" xfId="34" applyNumberFormat="1" applyFont="1" applyBorder="1">
      <alignment/>
      <protection/>
    </xf>
    <xf numFmtId="2" fontId="3" fillId="0" borderId="10" xfId="34" applyNumberFormat="1" applyFont="1" applyBorder="1">
      <alignment/>
      <protection/>
    </xf>
    <xf numFmtId="3" fontId="1" fillId="0" borderId="10" xfId="33" applyNumberFormat="1" applyFont="1" applyBorder="1" applyAlignment="1">
      <alignment/>
    </xf>
    <xf numFmtId="3" fontId="3" fillId="0" borderId="10" xfId="33" applyNumberFormat="1" applyFont="1" applyBorder="1" applyAlignment="1">
      <alignment/>
    </xf>
    <xf numFmtId="3" fontId="3" fillId="13" borderId="10" xfId="33" applyNumberFormat="1" applyFont="1" applyFill="1" applyBorder="1" applyAlignment="1">
      <alignment/>
    </xf>
    <xf numFmtId="187" fontId="3" fillId="0" borderId="10" xfId="38" applyNumberFormat="1" applyFont="1" applyFill="1" applyBorder="1" applyAlignment="1">
      <alignment/>
    </xf>
    <xf numFmtId="43" fontId="3" fillId="0" borderId="10" xfId="38" applyNumberFormat="1" applyFont="1" applyFill="1" applyBorder="1" applyAlignment="1">
      <alignment/>
    </xf>
    <xf numFmtId="0" fontId="1" fillId="0" borderId="10" xfId="34" applyFont="1" applyBorder="1" applyAlignment="1">
      <alignment wrapText="1"/>
      <protection/>
    </xf>
    <xf numFmtId="4" fontId="3" fillId="0" borderId="10" xfId="34" applyNumberFormat="1" applyFont="1" applyFill="1" applyBorder="1">
      <alignment/>
      <protection/>
    </xf>
    <xf numFmtId="43" fontId="4" fillId="0" borderId="10" xfId="38" applyNumberFormat="1" applyFont="1" applyFill="1" applyBorder="1" applyAlignment="1">
      <alignment/>
    </xf>
    <xf numFmtId="10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0" fontId="3" fillId="0" borderId="10" xfId="48" applyFont="1" applyBorder="1" applyAlignment="1">
      <alignment horizontal="left" wrapText="1"/>
      <protection/>
    </xf>
    <xf numFmtId="0" fontId="1" fillId="0" borderId="10" xfId="48" applyFont="1" applyBorder="1" applyAlignment="1">
      <alignment wrapText="1"/>
      <protection/>
    </xf>
    <xf numFmtId="0" fontId="1" fillId="0" borderId="10" xfId="34" applyFont="1" applyFill="1" applyBorder="1" applyAlignment="1">
      <alignment horizontal="center"/>
      <protection/>
    </xf>
    <xf numFmtId="9" fontId="1" fillId="0" borderId="1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0" fontId="1" fillId="0" borderId="10" xfId="0" applyNumberFormat="1" applyFont="1" applyFill="1" applyBorder="1" applyAlignment="1">
      <alignment/>
    </xf>
    <xf numFmtId="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7" fontId="3" fillId="0" borderId="0" xfId="40" applyNumberFormat="1" applyFont="1" applyAlignment="1">
      <alignment/>
    </xf>
    <xf numFmtId="0" fontId="1" fillId="12" borderId="10" xfId="0" applyFont="1" applyFill="1" applyBorder="1" applyAlignment="1">
      <alignment/>
    </xf>
    <xf numFmtId="187" fontId="3" fillId="12" borderId="10" xfId="40" applyNumberFormat="1" applyFont="1" applyFill="1" applyBorder="1" applyAlignment="1">
      <alignment/>
    </xf>
    <xf numFmtId="2" fontId="1" fillId="12" borderId="10" xfId="0" applyNumberFormat="1" applyFont="1" applyFill="1" applyBorder="1" applyAlignment="1">
      <alignment/>
    </xf>
    <xf numFmtId="41" fontId="1" fillId="12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/>
    </xf>
    <xf numFmtId="187" fontId="3" fillId="0" borderId="10" xfId="4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3" fillId="12" borderId="10" xfId="0" applyNumberFormat="1" applyFont="1" applyFill="1" applyBorder="1" applyAlignment="1">
      <alignment/>
    </xf>
    <xf numFmtId="187" fontId="3" fillId="0" borderId="10" xfId="4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187" fontId="3" fillId="34" borderId="10" xfId="4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187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35" borderId="10" xfId="0" applyFont="1" applyFill="1" applyBorder="1" applyAlignment="1">
      <alignment/>
    </xf>
    <xf numFmtId="187" fontId="3" fillId="35" borderId="10" xfId="4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87" fontId="3" fillId="0" borderId="10" xfId="4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187" fontId="4" fillId="0" borderId="10" xfId="40" applyNumberFormat="1" applyFont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3" fontId="12" fillId="0" borderId="10" xfId="40" applyFont="1" applyBorder="1" applyAlignment="1">
      <alignment/>
    </xf>
    <xf numFmtId="187" fontId="13" fillId="0" borderId="10" xfId="40" applyNumberFormat="1" applyFont="1" applyFill="1" applyBorder="1" applyAlignment="1">
      <alignment/>
    </xf>
    <xf numFmtId="187" fontId="12" fillId="0" borderId="10" xfId="40" applyNumberFormat="1" applyFont="1" applyFill="1" applyBorder="1" applyAlignment="1">
      <alignment/>
    </xf>
    <xf numFmtId="10" fontId="1" fillId="0" borderId="10" xfId="51" applyNumberFormat="1" applyFont="1" applyFill="1" applyBorder="1" applyAlignment="1">
      <alignment horizontal="center" vertical="center"/>
    </xf>
    <xf numFmtId="187" fontId="1" fillId="0" borderId="10" xfId="40" applyNumberFormat="1" applyFont="1" applyFill="1" applyBorder="1" applyAlignment="1">
      <alignment horizontal="center"/>
    </xf>
    <xf numFmtId="10" fontId="1" fillId="0" borderId="10" xfId="51" applyNumberFormat="1" applyFont="1" applyFill="1" applyBorder="1" applyAlignment="1">
      <alignment horizontal="center"/>
    </xf>
    <xf numFmtId="187" fontId="13" fillId="0" borderId="10" xfId="40" applyNumberFormat="1" applyFont="1" applyBorder="1" applyAlignment="1">
      <alignment/>
    </xf>
    <xf numFmtId="187" fontId="1" fillId="0" borderId="10" xfId="40" applyNumberFormat="1" applyFont="1" applyBorder="1" applyAlignment="1">
      <alignment horizontal="center"/>
    </xf>
    <xf numFmtId="187" fontId="1" fillId="0" borderId="10" xfId="40" applyNumberFormat="1" applyFont="1" applyBorder="1" applyAlignment="1">
      <alignment/>
    </xf>
    <xf numFmtId="10" fontId="1" fillId="0" borderId="10" xfId="51" applyNumberFormat="1" applyFont="1" applyBorder="1" applyAlignment="1">
      <alignment horizontal="center"/>
    </xf>
    <xf numFmtId="43" fontId="12" fillId="0" borderId="10" xfId="40" applyFont="1" applyFill="1" applyBorder="1" applyAlignment="1">
      <alignment/>
    </xf>
    <xf numFmtId="187" fontId="1" fillId="0" borderId="10" xfId="40" applyNumberFormat="1" applyFont="1" applyFill="1" applyBorder="1" applyAlignment="1">
      <alignment horizontal="center" vertical="center"/>
    </xf>
    <xf numFmtId="43" fontId="13" fillId="0" borderId="10" xfId="40" applyNumberFormat="1" applyFont="1" applyFill="1" applyBorder="1" applyAlignment="1">
      <alignment/>
    </xf>
    <xf numFmtId="187" fontId="1" fillId="0" borderId="10" xfId="4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7" fontId="1" fillId="0" borderId="10" xfId="0" applyNumberFormat="1" applyFont="1" applyFill="1" applyBorder="1" applyAlignment="1">
      <alignment/>
    </xf>
    <xf numFmtId="187" fontId="12" fillId="0" borderId="10" xfId="4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0" xfId="34" applyFont="1" applyAlignment="1">
      <alignment horizontal="center"/>
      <protection/>
    </xf>
    <xf numFmtId="0" fontId="2" fillId="0" borderId="24" xfId="34" applyFont="1" applyBorder="1" applyAlignment="1">
      <alignment horizontal="center"/>
      <protection/>
    </xf>
    <xf numFmtId="0" fontId="3" fillId="0" borderId="10" xfId="34" applyFont="1" applyBorder="1" applyAlignment="1">
      <alignment horizontal="center" vertical="center"/>
      <protection/>
    </xf>
    <xf numFmtId="0" fontId="3" fillId="0" borderId="12" xfId="34" applyFont="1" applyBorder="1" applyAlignment="1">
      <alignment horizontal="center" vertical="center" wrapText="1"/>
      <protection/>
    </xf>
    <xf numFmtId="0" fontId="3" fillId="0" borderId="18" xfId="34" applyFont="1" applyBorder="1" applyAlignment="1">
      <alignment horizontal="center" vertical="center" wrapText="1"/>
      <protection/>
    </xf>
    <xf numFmtId="0" fontId="3" fillId="0" borderId="11" xfId="34" applyFont="1" applyBorder="1" applyAlignment="1">
      <alignment horizontal="center" vertical="center" wrapText="1"/>
      <protection/>
    </xf>
    <xf numFmtId="0" fontId="3" fillId="0" borderId="19" xfId="34" applyFont="1" applyBorder="1" applyAlignment="1">
      <alignment horizontal="center" vertical="center" wrapText="1"/>
      <protection/>
    </xf>
    <xf numFmtId="0" fontId="3" fillId="0" borderId="16" xfId="34" applyFont="1" applyBorder="1" applyAlignment="1">
      <alignment horizontal="center" vertical="center" wrapText="1"/>
      <protection/>
    </xf>
    <xf numFmtId="0" fontId="3" fillId="0" borderId="20" xfId="34" applyFont="1" applyBorder="1" applyAlignment="1">
      <alignment horizontal="center" vertical="center" wrapText="1"/>
      <protection/>
    </xf>
    <xf numFmtId="0" fontId="3" fillId="0" borderId="21" xfId="34" applyFont="1" applyBorder="1" applyAlignment="1">
      <alignment horizontal="center" vertical="center" wrapText="1"/>
      <protection/>
    </xf>
    <xf numFmtId="0" fontId="3" fillId="0" borderId="22" xfId="34" applyFont="1" applyBorder="1" applyAlignment="1">
      <alignment horizontal="center" vertical="center" wrapText="1"/>
      <protection/>
    </xf>
    <xf numFmtId="0" fontId="3" fillId="0" borderId="13" xfId="34" applyFont="1" applyFill="1" applyBorder="1" applyAlignment="1">
      <alignment horizontal="center" vertical="center" wrapText="1"/>
      <protection/>
    </xf>
    <xf numFmtId="0" fontId="3" fillId="0" borderId="23" xfId="34" applyFont="1" applyFill="1" applyBorder="1" applyAlignment="1">
      <alignment horizontal="center" vertical="center" wrapText="1"/>
      <protection/>
    </xf>
    <xf numFmtId="0" fontId="3" fillId="0" borderId="14" xfId="34" applyFont="1" applyFill="1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center" vertical="center" wrapText="1"/>
      <protection/>
    </xf>
    <xf numFmtId="0" fontId="3" fillId="34" borderId="1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87" fontId="3" fillId="0" borderId="12" xfId="40" applyNumberFormat="1" applyFont="1" applyBorder="1" applyAlignment="1">
      <alignment horizontal="center" vertical="center" wrapText="1"/>
    </xf>
    <xf numFmtId="187" fontId="3" fillId="0" borderId="18" xfId="40" applyNumberFormat="1" applyFont="1" applyBorder="1" applyAlignment="1">
      <alignment horizontal="center" vertical="center" wrapText="1"/>
    </xf>
    <xf numFmtId="187" fontId="3" fillId="0" borderId="11" xfId="4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/>
    </xf>
    <xf numFmtId="0" fontId="4" fillId="0" borderId="10" xfId="4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1" fillId="0" borderId="10" xfId="4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10" xfId="48" applyNumberFormat="1" applyFont="1" applyBorder="1" applyAlignment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4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1" fillId="33" borderId="10" xfId="4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0" borderId="0" xfId="40" applyNumberFormat="1" applyFont="1" applyFill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43" fontId="1" fillId="0" borderId="10" xfId="40" applyFont="1" applyFill="1" applyBorder="1" applyAlignment="1">
      <alignment horizontal="center" vertical="center"/>
    </xf>
    <xf numFmtId="4" fontId="1" fillId="0" borderId="10" xfId="40" applyNumberFormat="1" applyFont="1" applyBorder="1" applyAlignment="1">
      <alignment horizontal="center" vertical="center"/>
    </xf>
    <xf numFmtId="187" fontId="1" fillId="0" borderId="10" xfId="40" applyNumberFormat="1" applyFont="1" applyBorder="1" applyAlignment="1">
      <alignment horizontal="center" vertical="center"/>
    </xf>
    <xf numFmtId="0" fontId="1" fillId="0" borderId="13" xfId="40" applyNumberFormat="1" applyFont="1" applyFill="1" applyBorder="1" applyAlignment="1">
      <alignment horizontal="center" vertical="center"/>
    </xf>
    <xf numFmtId="187" fontId="1" fillId="0" borderId="23" xfId="40" applyNumberFormat="1" applyFont="1" applyFill="1" applyBorder="1" applyAlignment="1">
      <alignment horizontal="center" vertical="center"/>
    </xf>
    <xf numFmtId="0" fontId="1" fillId="0" borderId="23" xfId="4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 2" xfId="47"/>
    <cellStyle name="ปกติ 2 2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feenah\work\&#3619;&#3634;&#3618;&#3591;&#3634;&#3609;&#3612;&#3621;&#3585;&#3634;&#3619;&#3604;&#3635;&#3648;&#3609;&#3636;&#3609;&#3591;&#3634;&#3609;&#3626;&#3606;&#3634;&#3609;&#3624;&#3638;&#3585;&#3625;&#3634;%20&#3607;&#3640;&#3585;%2025%20&#3586;&#3629;&#3591;&#3648;&#3604;&#3639;&#3629;&#3609;\2557\&#3617;.&#3588;.57\cpreportsubdist_sik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พฤศจิกายน 56"/>
      <sheetName val="ธันวาคม 56"/>
      <sheetName val="มกราคม 57"/>
    </sheetNames>
    <sheetDataSet>
      <sheetData sheetId="1">
        <row r="42">
          <cell r="C42">
            <v>174</v>
          </cell>
          <cell r="D42">
            <v>201</v>
          </cell>
          <cell r="N42">
            <v>59</v>
          </cell>
          <cell r="O42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SheetLayoutView="100" zoomScalePageLayoutView="0" workbookViewId="0" topLeftCell="A1">
      <selection activeCell="A92" sqref="A92"/>
    </sheetView>
  </sheetViews>
  <sheetFormatPr defaultColWidth="7.57421875" defaultRowHeight="12.75"/>
  <cols>
    <col min="1" max="1" width="44.7109375" style="1" customWidth="1"/>
    <col min="2" max="2" width="11.7109375" style="1" customWidth="1"/>
    <col min="3" max="3" width="8.00390625" style="1" customWidth="1"/>
    <col min="4" max="4" width="12.140625" style="1" customWidth="1"/>
    <col min="5" max="5" width="13.57421875" style="1" customWidth="1"/>
    <col min="6" max="6" width="8.8515625" style="1" customWidth="1"/>
    <col min="7" max="7" width="4.7109375" style="1" customWidth="1"/>
    <col min="8" max="8" width="8.57421875" style="1" customWidth="1"/>
    <col min="9" max="9" width="6.57421875" style="1" customWidth="1"/>
    <col min="10" max="10" width="8.28125" style="1" customWidth="1"/>
    <col min="11" max="11" width="6.421875" style="1" customWidth="1"/>
    <col min="12" max="12" width="7.140625" style="1" customWidth="1"/>
    <col min="13" max="13" width="6.7109375" style="1" customWidth="1"/>
    <col min="14" max="14" width="8.57421875" style="1" customWidth="1"/>
    <col min="15" max="15" width="10.7109375" style="1" customWidth="1"/>
    <col min="16" max="21" width="11.7109375" style="1" customWidth="1"/>
    <col min="22" max="16384" width="7.57421875" style="1" customWidth="1"/>
  </cols>
  <sheetData>
    <row r="1" ht="21">
      <c r="N1" s="2"/>
    </row>
    <row r="2" spans="1:21" ht="23.25">
      <c r="A2" s="224" t="s">
        <v>55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ht="23.25">
      <c r="A3" s="224" t="s">
        <v>72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</row>
    <row r="4" spans="1:20" ht="23.25">
      <c r="A4" s="225" t="s">
        <v>66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</row>
    <row r="5" spans="1:23" s="4" customFormat="1" ht="132.75" customHeight="1">
      <c r="A5" s="219" t="s">
        <v>0</v>
      </c>
      <c r="B5" s="210" t="s">
        <v>1</v>
      </c>
      <c r="C5" s="214" t="s">
        <v>58</v>
      </c>
      <c r="D5" s="215"/>
      <c r="E5" s="210" t="s">
        <v>59</v>
      </c>
      <c r="F5" s="214" t="s">
        <v>51</v>
      </c>
      <c r="G5" s="218"/>
      <c r="H5" s="218"/>
      <c r="I5" s="218"/>
      <c r="J5" s="218"/>
      <c r="K5" s="218"/>
      <c r="L5" s="218"/>
      <c r="M5" s="215"/>
      <c r="N5" s="214" t="s">
        <v>2</v>
      </c>
      <c r="O5" s="215"/>
      <c r="P5" s="210" t="s">
        <v>3</v>
      </c>
      <c r="Q5" s="210" t="s">
        <v>4</v>
      </c>
      <c r="R5" s="210" t="s">
        <v>5</v>
      </c>
      <c r="S5" s="210" t="s">
        <v>6</v>
      </c>
      <c r="T5" s="210" t="s">
        <v>7</v>
      </c>
      <c r="U5" s="210" t="s">
        <v>8</v>
      </c>
      <c r="V5" s="3"/>
      <c r="W5" s="3"/>
    </row>
    <row r="6" spans="1:23" s="4" customFormat="1" ht="28.5" customHeight="1">
      <c r="A6" s="220"/>
      <c r="B6" s="211"/>
      <c r="C6" s="216"/>
      <c r="D6" s="217"/>
      <c r="E6" s="212"/>
      <c r="F6" s="213" t="s">
        <v>9</v>
      </c>
      <c r="G6" s="213"/>
      <c r="H6" s="213" t="s">
        <v>10</v>
      </c>
      <c r="I6" s="213"/>
      <c r="J6" s="213" t="s">
        <v>11</v>
      </c>
      <c r="K6" s="213"/>
      <c r="L6" s="213" t="s">
        <v>12</v>
      </c>
      <c r="M6" s="213"/>
      <c r="N6" s="216"/>
      <c r="O6" s="217"/>
      <c r="P6" s="211"/>
      <c r="Q6" s="211"/>
      <c r="R6" s="211"/>
      <c r="S6" s="211"/>
      <c r="T6" s="211"/>
      <c r="U6" s="211"/>
      <c r="V6" s="3"/>
      <c r="W6" s="3"/>
    </row>
    <row r="7" spans="1:21" s="4" customFormat="1" ht="24" customHeight="1">
      <c r="A7" s="220"/>
      <c r="B7" s="212"/>
      <c r="C7" s="5" t="s">
        <v>56</v>
      </c>
      <c r="D7" s="5" t="s">
        <v>57</v>
      </c>
      <c r="E7" s="6" t="s">
        <v>60</v>
      </c>
      <c r="F7" s="5" t="s">
        <v>56</v>
      </c>
      <c r="G7" s="5" t="s">
        <v>57</v>
      </c>
      <c r="H7" s="5" t="s">
        <v>56</v>
      </c>
      <c r="I7" s="5" t="s">
        <v>57</v>
      </c>
      <c r="J7" s="5" t="s">
        <v>56</v>
      </c>
      <c r="K7" s="5" t="s">
        <v>57</v>
      </c>
      <c r="L7" s="5" t="s">
        <v>56</v>
      </c>
      <c r="M7" s="5" t="s">
        <v>57</v>
      </c>
      <c r="N7" s="5" t="s">
        <v>56</v>
      </c>
      <c r="O7" s="5" t="s">
        <v>57</v>
      </c>
      <c r="P7" s="212"/>
      <c r="Q7" s="212"/>
      <c r="R7" s="212"/>
      <c r="S7" s="212"/>
      <c r="T7" s="212"/>
      <c r="U7" s="212"/>
    </row>
    <row r="8" spans="1:21" s="4" customFormat="1" ht="24" customHeight="1">
      <c r="A8" s="7" t="s">
        <v>61</v>
      </c>
      <c r="B8" s="221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3"/>
    </row>
    <row r="9" spans="1:21" s="10" customFormat="1" ht="26.25" customHeight="1">
      <c r="A9" s="25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9"/>
      <c r="S9" s="9"/>
      <c r="T9" s="9"/>
      <c r="U9" s="9"/>
    </row>
    <row r="10" spans="1:21" s="13" customFormat="1" ht="21">
      <c r="A10" s="11" t="s">
        <v>14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13" customFormat="1" ht="21">
      <c r="A11" s="14" t="s">
        <v>62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3" customFormat="1" ht="21">
      <c r="A12" s="15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3" customFormat="1" ht="21">
      <c r="A13" s="15" t="s">
        <v>16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13" customFormat="1" ht="21">
      <c r="A14" s="11" t="s">
        <v>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13" customFormat="1" ht="21">
      <c r="A15" s="15" t="s">
        <v>18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21">
      <c r="A16" s="16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13" customFormat="1" ht="21">
      <c r="A17" s="11" t="s">
        <v>20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3" customFormat="1" ht="21">
      <c r="A18" s="15" t="s">
        <v>21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13" customFormat="1" ht="21">
      <c r="A19" s="15" t="s">
        <v>22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13" customFormat="1" ht="21">
      <c r="A20" s="11" t="s">
        <v>23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13" customFormat="1" ht="21">
      <c r="A21" s="18" t="s">
        <v>24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13" customFormat="1" ht="21">
      <c r="A22" s="11" t="s">
        <v>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s="13" customFormat="1" ht="21">
      <c r="A23" s="11" t="s">
        <v>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42">
      <c r="A24" s="19" t="s">
        <v>27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7"/>
      <c r="P24" s="17"/>
      <c r="Q24" s="17"/>
      <c r="R24" s="17"/>
      <c r="S24" s="17"/>
      <c r="T24" s="17"/>
      <c r="U24" s="17"/>
    </row>
    <row r="25" spans="1:21" s="13" customFormat="1" ht="21">
      <c r="A25" s="11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13" customFormat="1" ht="21">
      <c r="A26" s="11" t="s">
        <v>29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13" customFormat="1" ht="21">
      <c r="A27" s="11" t="s">
        <v>30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13" customFormat="1" ht="21">
      <c r="A28" s="11" t="s">
        <v>31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42">
      <c r="A29" s="1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7"/>
      <c r="P29" s="17"/>
      <c r="Q29" s="17"/>
      <c r="R29" s="17"/>
      <c r="S29" s="17"/>
      <c r="T29" s="17"/>
      <c r="U29" s="17"/>
    </row>
    <row r="30" spans="1:21" s="13" customFormat="1" ht="42">
      <c r="A30" s="21" t="s">
        <v>33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21">
      <c r="A31" s="11" t="s">
        <v>34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21">
      <c r="A32" s="11" t="s">
        <v>52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3" customFormat="1" ht="21">
      <c r="A33" s="11" t="s">
        <v>53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3" customFormat="1" ht="21">
      <c r="A34" s="21" t="s">
        <v>54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21">
      <c r="A35" s="22" t="s">
        <v>35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7"/>
      <c r="P35" s="17"/>
      <c r="Q35" s="17"/>
      <c r="R35" s="17"/>
      <c r="S35" s="17"/>
      <c r="T35" s="17"/>
      <c r="U35" s="17"/>
    </row>
    <row r="36" spans="1:21" s="13" customFormat="1" ht="21">
      <c r="A36" s="23" t="s">
        <v>36</v>
      </c>
      <c r="B36" s="12">
        <v>18000</v>
      </c>
      <c r="C36" s="12">
        <v>1060</v>
      </c>
      <c r="D36" s="12">
        <v>2349</v>
      </c>
      <c r="E36" s="12">
        <v>3409</v>
      </c>
      <c r="F36" s="12">
        <v>28</v>
      </c>
      <c r="G36" s="12">
        <v>45</v>
      </c>
      <c r="H36" s="12">
        <v>274</v>
      </c>
      <c r="I36" s="12">
        <v>693</v>
      </c>
      <c r="J36" s="12">
        <v>241</v>
      </c>
      <c r="K36" s="12">
        <v>426</v>
      </c>
      <c r="L36" s="12">
        <v>5</v>
      </c>
      <c r="M36" s="12">
        <v>21</v>
      </c>
      <c r="N36" s="12">
        <v>548</v>
      </c>
      <c r="O36" s="12">
        <v>1185</v>
      </c>
      <c r="P36" s="12">
        <v>28.56</v>
      </c>
      <c r="Q36" s="12"/>
      <c r="R36" s="12"/>
      <c r="S36" s="12"/>
      <c r="T36" s="12"/>
      <c r="U36" s="12"/>
    </row>
    <row r="37" spans="1:21" s="13" customFormat="1" ht="21">
      <c r="A37" s="23" t="s">
        <v>37</v>
      </c>
      <c r="B37" s="12">
        <v>100</v>
      </c>
      <c r="C37" s="12">
        <v>503</v>
      </c>
      <c r="D37" s="12">
        <v>580</v>
      </c>
      <c r="E37" s="12">
        <v>1083</v>
      </c>
      <c r="F37" s="12">
        <v>1</v>
      </c>
      <c r="G37" s="12">
        <v>3</v>
      </c>
      <c r="H37" s="12">
        <v>1</v>
      </c>
      <c r="I37" s="12"/>
      <c r="J37" s="12"/>
      <c r="K37" s="12">
        <v>1</v>
      </c>
      <c r="L37" s="12"/>
      <c r="M37" s="12">
        <v>1</v>
      </c>
      <c r="N37" s="12">
        <v>2</v>
      </c>
      <c r="O37" s="12">
        <v>5</v>
      </c>
      <c r="P37" s="12"/>
      <c r="Q37" s="12"/>
      <c r="R37" s="12"/>
      <c r="S37" s="12"/>
      <c r="T37" s="12"/>
      <c r="U37" s="12"/>
    </row>
    <row r="38" spans="1:21" s="13" customFormat="1" ht="21">
      <c r="A38" s="23" t="s">
        <v>38</v>
      </c>
      <c r="B38" s="12">
        <v>4500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3" customFormat="1" ht="21">
      <c r="A39" s="12" t="s">
        <v>73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3" customFormat="1" ht="21">
      <c r="A40" s="12" t="s">
        <v>79</v>
      </c>
      <c r="B40" s="12"/>
      <c r="C40" s="12"/>
      <c r="D40" s="12"/>
      <c r="E40" s="12"/>
      <c r="F40" s="12">
        <v>15</v>
      </c>
      <c r="G40" s="12">
        <v>25</v>
      </c>
      <c r="H40" s="12">
        <v>82</v>
      </c>
      <c r="I40" s="12">
        <v>61</v>
      </c>
      <c r="J40" s="12">
        <v>85</v>
      </c>
      <c r="K40" s="12">
        <v>80</v>
      </c>
      <c r="L40" s="12">
        <v>15</v>
      </c>
      <c r="M40" s="12">
        <v>25</v>
      </c>
      <c r="N40" s="12">
        <v>197</v>
      </c>
      <c r="O40" s="12">
        <v>191</v>
      </c>
      <c r="P40" s="12"/>
      <c r="Q40" s="12"/>
      <c r="R40" s="12"/>
      <c r="S40" s="12"/>
      <c r="T40" s="12"/>
      <c r="U40" s="12"/>
    </row>
    <row r="41" spans="1:21" s="13" customFormat="1" ht="21">
      <c r="A41" s="12" t="s">
        <v>74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3" customFormat="1" ht="21">
      <c r="A42" s="12" t="s">
        <v>78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3" customFormat="1" ht="21">
      <c r="A43" s="12" t="s">
        <v>75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13" customFormat="1" ht="21">
      <c r="A44" s="12" t="s">
        <v>77</v>
      </c>
      <c r="B44" s="12"/>
      <c r="C44" s="12"/>
      <c r="D44" s="12"/>
      <c r="E44" s="12"/>
      <c r="F44" s="12"/>
      <c r="G44" s="12"/>
      <c r="H44" s="12">
        <v>18</v>
      </c>
      <c r="I44" s="12">
        <v>12</v>
      </c>
      <c r="J44" s="12"/>
      <c r="K44" s="12"/>
      <c r="L44" s="12"/>
      <c r="M44" s="12"/>
      <c r="N44" s="12">
        <v>18</v>
      </c>
      <c r="O44" s="12">
        <v>12</v>
      </c>
      <c r="P44" s="12"/>
      <c r="Q44" s="12"/>
      <c r="R44" s="12"/>
      <c r="S44" s="12"/>
      <c r="T44" s="12"/>
      <c r="U44" s="12"/>
    </row>
    <row r="45" spans="1:21" s="13" customFormat="1" ht="21">
      <c r="A45" s="12" t="s">
        <v>76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3" customFormat="1" ht="21">
      <c r="A46" s="12" t="s">
        <v>80</v>
      </c>
      <c r="B46" s="12"/>
      <c r="C46" s="12"/>
      <c r="D46" s="12"/>
      <c r="E46" s="12"/>
      <c r="F46" s="12"/>
      <c r="G46" s="12"/>
      <c r="H46" s="12">
        <v>32</v>
      </c>
      <c r="I46" s="12">
        <v>18</v>
      </c>
      <c r="J46" s="12"/>
      <c r="K46" s="12"/>
      <c r="L46" s="12"/>
      <c r="M46" s="12"/>
      <c r="N46" s="12">
        <v>32</v>
      </c>
      <c r="O46" s="12">
        <v>18</v>
      </c>
      <c r="P46" s="12"/>
      <c r="Q46" s="12"/>
      <c r="R46" s="12"/>
      <c r="S46" s="12"/>
      <c r="T46" s="12"/>
      <c r="U46" s="12"/>
    </row>
    <row r="47" spans="1:21" s="13" customFormat="1" ht="21">
      <c r="A47" s="12" t="s">
        <v>67</v>
      </c>
      <c r="B47" s="12"/>
      <c r="C47" s="12"/>
      <c r="D47" s="12"/>
      <c r="E47" s="12"/>
      <c r="F47" s="12"/>
      <c r="G47" s="12"/>
      <c r="H47" s="12">
        <v>37</v>
      </c>
      <c r="I47" s="12">
        <v>69</v>
      </c>
      <c r="J47" s="12"/>
      <c r="K47" s="12"/>
      <c r="L47" s="12"/>
      <c r="M47" s="12"/>
      <c r="N47" s="12">
        <v>37</v>
      </c>
      <c r="O47" s="12">
        <v>69</v>
      </c>
      <c r="P47" s="12"/>
      <c r="Q47" s="12"/>
      <c r="R47" s="12"/>
      <c r="S47" s="12"/>
      <c r="T47" s="12"/>
      <c r="U47" s="12"/>
    </row>
    <row r="48" spans="1:21" s="13" customFormat="1" ht="21">
      <c r="A48" s="12" t="s">
        <v>68</v>
      </c>
      <c r="B48" s="12"/>
      <c r="C48" s="12"/>
      <c r="D48" s="12"/>
      <c r="E48" s="12"/>
      <c r="F48" s="12"/>
      <c r="G48" s="12"/>
      <c r="H48" s="12">
        <v>28</v>
      </c>
      <c r="I48" s="12">
        <v>43</v>
      </c>
      <c r="J48" s="12">
        <v>16</v>
      </c>
      <c r="K48" s="12">
        <v>37</v>
      </c>
      <c r="L48" s="12"/>
      <c r="M48" s="12"/>
      <c r="N48" s="12">
        <v>44</v>
      </c>
      <c r="O48" s="12">
        <v>80</v>
      </c>
      <c r="P48" s="12"/>
      <c r="Q48" s="12"/>
      <c r="R48" s="12"/>
      <c r="S48" s="12"/>
      <c r="T48" s="12"/>
      <c r="U48" s="12"/>
    </row>
    <row r="49" spans="1:21" s="13" customFormat="1" ht="21">
      <c r="A49" s="12" t="s">
        <v>69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s="13" customFormat="1" ht="21">
      <c r="A50" s="12" t="s">
        <v>70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13" customFormat="1" ht="21">
      <c r="A51" s="12" t="s">
        <v>71</v>
      </c>
      <c r="B51" s="12"/>
      <c r="C51" s="12"/>
      <c r="D51" s="12"/>
      <c r="E51" s="12"/>
      <c r="F51" s="12">
        <v>32</v>
      </c>
      <c r="G51" s="12">
        <v>19</v>
      </c>
      <c r="H51" s="12">
        <v>16</v>
      </c>
      <c r="I51" s="12">
        <v>8</v>
      </c>
      <c r="J51" s="12"/>
      <c r="K51" s="12">
        <v>12</v>
      </c>
      <c r="L51" s="12"/>
      <c r="M51" s="12"/>
      <c r="N51" s="12">
        <v>48</v>
      </c>
      <c r="O51" s="12">
        <v>39</v>
      </c>
      <c r="P51" s="12"/>
      <c r="Q51" s="12"/>
      <c r="R51" s="12"/>
      <c r="S51" s="12"/>
      <c r="T51" s="12"/>
      <c r="U51" s="12"/>
    </row>
    <row r="52" spans="1:21" s="13" customFormat="1" ht="21">
      <c r="A52" s="12" t="s">
        <v>81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s="13" customFormat="1" ht="21">
      <c r="A53" s="12" t="s">
        <v>82</v>
      </c>
      <c r="B53" s="12"/>
      <c r="C53" s="12"/>
      <c r="D53" s="12"/>
      <c r="E53" s="12"/>
      <c r="F53" s="12"/>
      <c r="G53" s="12"/>
      <c r="H53" s="12"/>
      <c r="I53" s="12">
        <v>22</v>
      </c>
      <c r="J53" s="12"/>
      <c r="K53" s="12">
        <v>4</v>
      </c>
      <c r="L53" s="12"/>
      <c r="M53" s="12"/>
      <c r="N53" s="12">
        <v>22</v>
      </c>
      <c r="O53" s="12">
        <v>4</v>
      </c>
      <c r="P53" s="12"/>
      <c r="Q53" s="12"/>
      <c r="R53" s="12"/>
      <c r="S53" s="12"/>
      <c r="T53" s="12"/>
      <c r="U53" s="12"/>
    </row>
    <row r="54" spans="1:21" s="13" customFormat="1" ht="2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21">
      <c r="A55" s="23" t="s">
        <v>39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ht="21">
      <c r="A56" s="17" t="s">
        <v>83</v>
      </c>
      <c r="B56" s="17"/>
      <c r="C56" s="17"/>
      <c r="D56" s="17"/>
      <c r="E56" s="17"/>
      <c r="F56" s="17">
        <v>3</v>
      </c>
      <c r="G56" s="17">
        <v>2</v>
      </c>
      <c r="H56" s="17">
        <v>28</v>
      </c>
      <c r="I56" s="17">
        <v>35</v>
      </c>
      <c r="J56" s="17">
        <v>3</v>
      </c>
      <c r="K56" s="17">
        <v>1</v>
      </c>
      <c r="L56" s="17" t="s">
        <v>84</v>
      </c>
      <c r="M56" s="17" t="s">
        <v>84</v>
      </c>
      <c r="N56" s="17">
        <v>34</v>
      </c>
      <c r="O56" s="17">
        <v>38</v>
      </c>
      <c r="P56" s="17">
        <v>72</v>
      </c>
      <c r="Q56" s="17"/>
      <c r="R56" s="17"/>
      <c r="S56" s="17"/>
      <c r="T56" s="17"/>
      <c r="U56" s="17"/>
    </row>
    <row r="57" spans="1:21" ht="21">
      <c r="A57" s="17" t="s">
        <v>85</v>
      </c>
      <c r="B57" s="17"/>
      <c r="C57" s="17"/>
      <c r="D57" s="17"/>
      <c r="E57" s="17"/>
      <c r="F57" s="17">
        <v>1</v>
      </c>
      <c r="G57" s="17">
        <v>2</v>
      </c>
      <c r="H57" s="17">
        <v>5</v>
      </c>
      <c r="I57" s="17">
        <v>24</v>
      </c>
      <c r="J57" s="17">
        <v>0</v>
      </c>
      <c r="K57" s="17">
        <v>0</v>
      </c>
      <c r="L57" s="17">
        <v>0</v>
      </c>
      <c r="M57" s="17">
        <v>0</v>
      </c>
      <c r="N57" s="17">
        <f>F57+H57+J57+L57</f>
        <v>6</v>
      </c>
      <c r="O57" s="17">
        <f>G57+I57+K57+M57</f>
        <v>26</v>
      </c>
      <c r="P57" s="17">
        <f>N57+O57</f>
        <v>32</v>
      </c>
      <c r="Q57" s="17"/>
      <c r="R57" s="17"/>
      <c r="S57" s="17"/>
      <c r="T57" s="17"/>
      <c r="U57" s="17"/>
    </row>
    <row r="58" spans="1:21" ht="21">
      <c r="A58" s="17" t="s">
        <v>86</v>
      </c>
      <c r="B58" s="17"/>
      <c r="C58" s="17"/>
      <c r="D58" s="17"/>
      <c r="E58" s="17"/>
      <c r="F58" s="17">
        <v>10</v>
      </c>
      <c r="G58" s="17">
        <v>12</v>
      </c>
      <c r="H58" s="17">
        <v>529</v>
      </c>
      <c r="I58" s="17">
        <v>591</v>
      </c>
      <c r="J58" s="17">
        <v>597</v>
      </c>
      <c r="K58" s="17">
        <v>928</v>
      </c>
      <c r="L58" s="17">
        <v>169</v>
      </c>
      <c r="M58" s="17">
        <v>314</v>
      </c>
      <c r="N58" s="17">
        <f>F58+H58+J58+L58</f>
        <v>1305</v>
      </c>
      <c r="O58" s="17">
        <f>G58+I58+K58+M58</f>
        <v>1845</v>
      </c>
      <c r="P58" s="17">
        <f>N58+O58</f>
        <v>3150</v>
      </c>
      <c r="Q58" s="17"/>
      <c r="R58" s="17"/>
      <c r="S58" s="17"/>
      <c r="T58" s="17"/>
      <c r="U58" s="17"/>
    </row>
    <row r="59" spans="1:21" ht="21">
      <c r="A59" s="26" t="s">
        <v>65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ht="21">
      <c r="A60" s="17" t="s">
        <v>63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21">
      <c r="A61" s="17" t="s">
        <v>64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17"/>
      <c r="P61" s="17"/>
      <c r="Q61" s="17"/>
      <c r="R61" s="17"/>
      <c r="S61" s="17"/>
      <c r="T61" s="17"/>
      <c r="U61" s="17"/>
    </row>
    <row r="62" spans="1:21" s="13" customFormat="1" ht="21">
      <c r="A62" s="24" t="s">
        <v>40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s="13" customFormat="1" ht="21">
      <c r="A63" s="23" t="s">
        <v>41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13" customFormat="1" ht="21">
      <c r="A64" s="23" t="s">
        <v>42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21">
      <c r="A65" s="23" t="s">
        <v>43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ht="21">
      <c r="A66" s="16" t="s">
        <v>44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13" customFormat="1" ht="21">
      <c r="A67" s="16" t="s">
        <v>45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s="13" customFormat="1" ht="21">
      <c r="A68" s="23" t="s">
        <v>46</v>
      </c>
      <c r="B68" s="12">
        <v>59</v>
      </c>
      <c r="C68" s="12"/>
      <c r="D68" s="12"/>
      <c r="E68" s="12"/>
      <c r="F68" s="12">
        <v>8</v>
      </c>
      <c r="G68" s="12">
        <v>1</v>
      </c>
      <c r="H68" s="12">
        <v>18</v>
      </c>
      <c r="I68" s="12">
        <v>15</v>
      </c>
      <c r="J68" s="12">
        <v>11</v>
      </c>
      <c r="K68" s="12">
        <v>4</v>
      </c>
      <c r="L68" s="12">
        <v>1</v>
      </c>
      <c r="M68" s="12">
        <v>1</v>
      </c>
      <c r="N68" s="12"/>
      <c r="O68" s="12">
        <v>59</v>
      </c>
      <c r="P68" s="12"/>
      <c r="Q68" s="12"/>
      <c r="R68" s="12"/>
      <c r="S68" s="12"/>
      <c r="T68" s="12"/>
      <c r="U68" s="12"/>
    </row>
    <row r="69" spans="1:21" s="13" customFormat="1" ht="21">
      <c r="A69" s="12" t="s">
        <v>47</v>
      </c>
      <c r="B69" s="12">
        <v>169</v>
      </c>
      <c r="C69" s="12"/>
      <c r="D69" s="12"/>
      <c r="E69" s="12"/>
      <c r="F69" s="12">
        <v>12</v>
      </c>
      <c r="G69" s="12">
        <v>15</v>
      </c>
      <c r="H69" s="12">
        <v>83</v>
      </c>
      <c r="I69" s="12">
        <v>48</v>
      </c>
      <c r="J69" s="12">
        <v>4</v>
      </c>
      <c r="K69" s="12">
        <v>6</v>
      </c>
      <c r="L69" s="12">
        <v>1</v>
      </c>
      <c r="M69" s="12"/>
      <c r="N69" s="12"/>
      <c r="O69" s="12">
        <v>169</v>
      </c>
      <c r="P69" s="12"/>
      <c r="Q69" s="12"/>
      <c r="R69" s="12"/>
      <c r="S69" s="12"/>
      <c r="T69" s="12"/>
      <c r="U69" s="12"/>
    </row>
    <row r="70" spans="1:21" s="13" customFormat="1" ht="21">
      <c r="A70" s="12" t="s">
        <v>48</v>
      </c>
      <c r="B70" s="12">
        <v>146</v>
      </c>
      <c r="C70" s="12"/>
      <c r="D70" s="12"/>
      <c r="E70" s="12"/>
      <c r="F70" s="12"/>
      <c r="G70" s="12"/>
      <c r="H70" s="12">
        <v>71</v>
      </c>
      <c r="I70" s="12">
        <v>67</v>
      </c>
      <c r="J70" s="12">
        <v>6</v>
      </c>
      <c r="K70" s="12">
        <v>2</v>
      </c>
      <c r="L70" s="12"/>
      <c r="M70" s="12"/>
      <c r="N70" s="12"/>
      <c r="O70" s="12">
        <v>146</v>
      </c>
      <c r="P70" s="12"/>
      <c r="Q70" s="12"/>
      <c r="R70" s="12"/>
      <c r="S70" s="12"/>
      <c r="T70" s="12"/>
      <c r="U70" s="12"/>
    </row>
    <row r="71" spans="1:21" s="13" customFormat="1" ht="21">
      <c r="A71" s="12" t="s">
        <v>49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s="13" customFormat="1" ht="21">
      <c r="A72" s="23" t="s">
        <v>50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s="13" customFormat="1" ht="21">
      <c r="A73" s="12" t="s">
        <v>47</v>
      </c>
      <c r="B73" s="12">
        <v>11</v>
      </c>
      <c r="C73" s="12"/>
      <c r="D73" s="12"/>
      <c r="E73" s="12"/>
      <c r="F73" s="12"/>
      <c r="G73" s="12"/>
      <c r="H73" s="12">
        <v>6</v>
      </c>
      <c r="I73" s="12">
        <v>5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s="13" customFormat="1" ht="21">
      <c r="A74" s="12" t="s">
        <v>48</v>
      </c>
      <c r="B74" s="12">
        <v>10</v>
      </c>
      <c r="C74" s="12"/>
      <c r="D74" s="12"/>
      <c r="E74" s="12"/>
      <c r="F74" s="12"/>
      <c r="G74" s="12"/>
      <c r="H74" s="12">
        <v>7</v>
      </c>
      <c r="I74" s="12">
        <v>3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ht="21">
      <c r="A75" s="12" t="s">
        <v>49</v>
      </c>
    </row>
  </sheetData>
  <sheetProtection/>
  <mergeCells count="20">
    <mergeCell ref="A5:A7"/>
    <mergeCell ref="B5:B7"/>
    <mergeCell ref="B8:U8"/>
    <mergeCell ref="A2:U2"/>
    <mergeCell ref="A3:U3"/>
    <mergeCell ref="A4:T4"/>
    <mergeCell ref="P5:P7"/>
    <mergeCell ref="Q5:Q7"/>
    <mergeCell ref="R5:R7"/>
    <mergeCell ref="S5:S7"/>
    <mergeCell ref="U5:U7"/>
    <mergeCell ref="H6:I6"/>
    <mergeCell ref="J6:K6"/>
    <mergeCell ref="L6:M6"/>
    <mergeCell ref="N5:O6"/>
    <mergeCell ref="C5:D6"/>
    <mergeCell ref="T5:T7"/>
    <mergeCell ref="E5:E6"/>
    <mergeCell ref="F5:M5"/>
    <mergeCell ref="F6:G6"/>
  </mergeCells>
  <printOptions/>
  <pageMargins left="0.5118110236220472" right="0.1968503937007874" top="0.1968503937007874" bottom="0.1968503937007874" header="0.5118110236220472" footer="0.1968503937007874"/>
  <pageSetup horizontalDpi="600" verticalDpi="600" orientation="landscape" paperSize="9" scale="66" r:id="rId1"/>
  <rowBreaks count="2" manualBreakCount="2">
    <brk id="23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47.28125" style="1" customWidth="1"/>
    <col min="2" max="2" width="11.7109375" style="1" customWidth="1"/>
    <col min="3" max="3" width="7.421875" style="1" customWidth="1"/>
    <col min="4" max="4" width="7.140625" style="1" customWidth="1"/>
    <col min="5" max="5" width="10.57421875" style="1" customWidth="1"/>
    <col min="6" max="7" width="5.28125" style="1" customWidth="1"/>
    <col min="8" max="8" width="5.7109375" style="1" customWidth="1"/>
    <col min="9" max="9" width="5.28125" style="1" customWidth="1"/>
    <col min="10" max="10" width="5.140625" style="1" customWidth="1"/>
    <col min="11" max="11" width="5.28125" style="1" customWidth="1"/>
    <col min="12" max="12" width="5.57421875" style="1" customWidth="1"/>
    <col min="13" max="13" width="6.57421875" style="1" customWidth="1"/>
    <col min="14" max="15" width="7.28125" style="1" customWidth="1"/>
    <col min="16" max="16" width="11.140625" style="1" customWidth="1"/>
    <col min="17" max="17" width="14.00390625" style="1" customWidth="1"/>
    <col min="18" max="20" width="12.140625" style="1" customWidth="1"/>
    <col min="21" max="21" width="9.57421875" style="1" customWidth="1"/>
    <col min="22" max="16384" width="9.140625" style="1" customWidth="1"/>
  </cols>
  <sheetData>
    <row r="1" ht="21">
      <c r="N1" s="2"/>
    </row>
    <row r="2" spans="1:21" ht="22.5">
      <c r="A2" s="231" t="s">
        <v>55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1:21" ht="22.5">
      <c r="A3" s="231" t="s">
        <v>87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22.5">
      <c r="A4" s="232" t="s">
        <v>88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7"/>
    </row>
    <row r="5" spans="1:23" s="4" customFormat="1" ht="132.75" customHeight="1">
      <c r="A5" s="233" t="s">
        <v>0</v>
      </c>
      <c r="B5" s="229" t="s">
        <v>1</v>
      </c>
      <c r="C5" s="229" t="s">
        <v>58</v>
      </c>
      <c r="D5" s="229"/>
      <c r="E5" s="229" t="s">
        <v>59</v>
      </c>
      <c r="F5" s="229" t="s">
        <v>51</v>
      </c>
      <c r="G5" s="229"/>
      <c r="H5" s="229"/>
      <c r="I5" s="229"/>
      <c r="J5" s="229"/>
      <c r="K5" s="229"/>
      <c r="L5" s="229"/>
      <c r="M5" s="229"/>
      <c r="N5" s="229" t="s">
        <v>2</v>
      </c>
      <c r="O5" s="229"/>
      <c r="P5" s="229" t="s">
        <v>3</v>
      </c>
      <c r="Q5" s="229" t="s">
        <v>4</v>
      </c>
      <c r="R5" s="229" t="s">
        <v>5</v>
      </c>
      <c r="S5" s="229" t="s">
        <v>6</v>
      </c>
      <c r="T5" s="229" t="s">
        <v>7</v>
      </c>
      <c r="U5" s="229" t="s">
        <v>8</v>
      </c>
      <c r="V5" s="3"/>
      <c r="W5" s="3"/>
    </row>
    <row r="6" spans="1:23" s="4" customFormat="1" ht="28.5" customHeight="1">
      <c r="A6" s="233"/>
      <c r="B6" s="229"/>
      <c r="C6" s="229"/>
      <c r="D6" s="229"/>
      <c r="E6" s="229"/>
      <c r="F6" s="230" t="s">
        <v>9</v>
      </c>
      <c r="G6" s="230"/>
      <c r="H6" s="230" t="s">
        <v>10</v>
      </c>
      <c r="I6" s="230"/>
      <c r="J6" s="230" t="s">
        <v>11</v>
      </c>
      <c r="K6" s="230"/>
      <c r="L6" s="230" t="s">
        <v>12</v>
      </c>
      <c r="M6" s="230"/>
      <c r="N6" s="229"/>
      <c r="O6" s="229"/>
      <c r="P6" s="229"/>
      <c r="Q6" s="229"/>
      <c r="R6" s="229"/>
      <c r="S6" s="229"/>
      <c r="T6" s="229"/>
      <c r="U6" s="229"/>
      <c r="V6" s="3"/>
      <c r="W6" s="3"/>
    </row>
    <row r="7" spans="1:21" s="4" customFormat="1" ht="24" customHeight="1">
      <c r="A7" s="233"/>
      <c r="B7" s="229"/>
      <c r="C7" s="28" t="s">
        <v>56</v>
      </c>
      <c r="D7" s="28" t="s">
        <v>57</v>
      </c>
      <c r="E7" s="29" t="s">
        <v>60</v>
      </c>
      <c r="F7" s="28" t="s">
        <v>56</v>
      </c>
      <c r="G7" s="28" t="s">
        <v>57</v>
      </c>
      <c r="H7" s="28" t="s">
        <v>56</v>
      </c>
      <c r="I7" s="28" t="s">
        <v>57</v>
      </c>
      <c r="J7" s="28" t="s">
        <v>56</v>
      </c>
      <c r="K7" s="28" t="s">
        <v>57</v>
      </c>
      <c r="L7" s="28" t="s">
        <v>56</v>
      </c>
      <c r="M7" s="28" t="s">
        <v>57</v>
      </c>
      <c r="N7" s="28" t="s">
        <v>56</v>
      </c>
      <c r="O7" s="28" t="s">
        <v>57</v>
      </c>
      <c r="P7" s="229"/>
      <c r="Q7" s="229"/>
      <c r="R7" s="229"/>
      <c r="S7" s="229"/>
      <c r="T7" s="229"/>
      <c r="U7" s="229"/>
    </row>
    <row r="8" spans="1:21" s="4" customFormat="1" ht="24" customHeight="1">
      <c r="A8" s="30" t="s">
        <v>61</v>
      </c>
      <c r="B8" s="226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8"/>
    </row>
    <row r="9" spans="1:21" s="10" customFormat="1" ht="26.25" customHeight="1">
      <c r="A9" s="31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33"/>
      <c r="S9" s="33"/>
      <c r="T9" s="33"/>
      <c r="U9" s="33"/>
    </row>
    <row r="10" spans="1:21" s="13" customFormat="1" ht="21">
      <c r="A10" s="34" t="s">
        <v>14</v>
      </c>
      <c r="B10" s="35">
        <v>9</v>
      </c>
      <c r="C10" s="36"/>
      <c r="D10" s="36"/>
      <c r="E10" s="36"/>
      <c r="F10" s="36"/>
      <c r="G10" s="36"/>
      <c r="H10" s="36"/>
      <c r="I10" s="36"/>
      <c r="J10" s="37">
        <v>2</v>
      </c>
      <c r="K10" s="38">
        <v>7</v>
      </c>
      <c r="L10" s="39"/>
      <c r="M10" s="39"/>
      <c r="N10" s="40">
        <v>2</v>
      </c>
      <c r="O10" s="41">
        <v>7</v>
      </c>
      <c r="P10" s="36"/>
      <c r="Q10" s="42">
        <v>4950</v>
      </c>
      <c r="R10" s="36"/>
      <c r="S10" s="36"/>
      <c r="T10" s="36"/>
      <c r="U10" s="36"/>
    </row>
    <row r="11" spans="1:21" s="13" customFormat="1" ht="21">
      <c r="A11" s="34" t="s">
        <v>89</v>
      </c>
      <c r="B11" s="35"/>
      <c r="C11" s="36"/>
      <c r="D11" s="36"/>
      <c r="E11" s="36"/>
      <c r="F11" s="36"/>
      <c r="G11" s="36"/>
      <c r="H11" s="36"/>
      <c r="I11" s="36"/>
      <c r="J11" s="36"/>
      <c r="K11" s="43"/>
      <c r="L11" s="36"/>
      <c r="M11" s="36"/>
      <c r="N11" s="44"/>
      <c r="O11" s="44"/>
      <c r="P11" s="36"/>
      <c r="Q11" s="36"/>
      <c r="R11" s="36"/>
      <c r="S11" s="36"/>
      <c r="T11" s="36"/>
      <c r="U11" s="36"/>
    </row>
    <row r="12" spans="1:21" s="13" customFormat="1" ht="21">
      <c r="A12" s="45" t="s">
        <v>90</v>
      </c>
      <c r="B12" s="41">
        <v>167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44"/>
      <c r="O12" s="44"/>
      <c r="P12" s="36"/>
      <c r="Q12" s="42">
        <v>142000</v>
      </c>
      <c r="R12" s="36"/>
      <c r="S12" s="36"/>
      <c r="T12" s="36"/>
      <c r="U12" s="36"/>
    </row>
    <row r="13" spans="1:21" s="13" customFormat="1" ht="21">
      <c r="A13" s="46" t="s">
        <v>91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  <c r="O13" s="44"/>
      <c r="P13" s="36"/>
      <c r="Q13" s="36"/>
      <c r="R13" s="36"/>
      <c r="S13" s="36"/>
      <c r="T13" s="36"/>
      <c r="U13" s="36"/>
    </row>
    <row r="14" spans="1:21" s="13" customFormat="1" ht="21">
      <c r="A14" s="4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44"/>
      <c r="O14" s="44"/>
      <c r="P14" s="36"/>
      <c r="Q14" s="36"/>
      <c r="R14" s="36"/>
      <c r="S14" s="36"/>
      <c r="T14" s="36"/>
      <c r="U14" s="36"/>
    </row>
    <row r="15" spans="1:21" s="13" customFormat="1" ht="21">
      <c r="A15" s="47" t="s">
        <v>92</v>
      </c>
      <c r="B15" s="40">
        <v>150</v>
      </c>
      <c r="C15" s="40">
        <v>15</v>
      </c>
      <c r="D15" s="40">
        <v>5</v>
      </c>
      <c r="E15" s="36"/>
      <c r="F15" s="36"/>
      <c r="G15" s="36"/>
      <c r="H15" s="37"/>
      <c r="I15" s="37"/>
      <c r="J15" s="37"/>
      <c r="K15" s="37"/>
      <c r="L15" s="37"/>
      <c r="M15" s="37"/>
      <c r="N15" s="40">
        <v>15</v>
      </c>
      <c r="O15" s="40">
        <v>5</v>
      </c>
      <c r="P15" s="36"/>
      <c r="Q15" s="48">
        <v>120000</v>
      </c>
      <c r="R15" s="49">
        <v>8600</v>
      </c>
      <c r="S15" s="49">
        <v>3000</v>
      </c>
      <c r="T15" s="49">
        <v>11600</v>
      </c>
      <c r="U15" s="50">
        <v>19.17</v>
      </c>
    </row>
    <row r="16" spans="1:21" s="13" customFormat="1" ht="21">
      <c r="A16" s="46" t="s">
        <v>93</v>
      </c>
      <c r="B16" s="36"/>
      <c r="C16" s="40">
        <v>15</v>
      </c>
      <c r="D16" s="40">
        <v>5</v>
      </c>
      <c r="E16" s="36"/>
      <c r="F16" s="39"/>
      <c r="G16" s="39"/>
      <c r="H16" s="37"/>
      <c r="I16" s="37"/>
      <c r="J16" s="37"/>
      <c r="K16" s="37"/>
      <c r="L16" s="37"/>
      <c r="M16" s="37"/>
      <c r="N16" s="40">
        <v>15</v>
      </c>
      <c r="O16" s="40">
        <v>5</v>
      </c>
      <c r="P16" s="36"/>
      <c r="Q16" s="36"/>
      <c r="R16" s="49">
        <v>8600</v>
      </c>
      <c r="S16" s="49">
        <v>3000</v>
      </c>
      <c r="T16" s="49">
        <v>11600</v>
      </c>
      <c r="U16" s="36"/>
    </row>
    <row r="17" spans="1:21" s="13" customFormat="1" ht="2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44"/>
      <c r="O17" s="44"/>
      <c r="P17" s="36"/>
      <c r="Q17" s="36"/>
      <c r="R17" s="36"/>
      <c r="S17" s="36"/>
      <c r="T17" s="36"/>
      <c r="U17" s="36"/>
    </row>
    <row r="18" spans="1:21" s="13" customFormat="1" ht="21">
      <c r="A18" s="47" t="s">
        <v>94</v>
      </c>
      <c r="B18" s="40">
        <v>167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4"/>
      <c r="O18" s="44"/>
      <c r="P18" s="36"/>
      <c r="Q18" s="36"/>
      <c r="R18" s="36"/>
      <c r="S18" s="36"/>
      <c r="T18" s="36"/>
      <c r="U18" s="36"/>
    </row>
    <row r="19" spans="1:21" s="13" customFormat="1" ht="21">
      <c r="A19" s="4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44"/>
      <c r="O19" s="44"/>
      <c r="P19" s="36"/>
      <c r="Q19" s="36"/>
      <c r="R19" s="36"/>
      <c r="S19" s="36"/>
      <c r="T19" s="36"/>
      <c r="U19" s="36"/>
    </row>
    <row r="20" spans="1:21" s="13" customFormat="1" ht="21">
      <c r="A20" s="34" t="s">
        <v>17</v>
      </c>
      <c r="B20" s="40">
        <v>133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4"/>
      <c r="O20" s="44"/>
      <c r="P20" s="36"/>
      <c r="Q20" s="42">
        <v>24150</v>
      </c>
      <c r="R20" s="36"/>
      <c r="S20" s="36"/>
      <c r="T20" s="36"/>
      <c r="U20" s="36"/>
    </row>
    <row r="21" spans="1:21" s="13" customFormat="1" ht="21">
      <c r="A21" s="46" t="s">
        <v>18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44"/>
      <c r="P21" s="36"/>
      <c r="Q21" s="36"/>
      <c r="R21" s="36"/>
      <c r="S21" s="36"/>
      <c r="T21" s="36"/>
      <c r="U21" s="36"/>
    </row>
    <row r="22" spans="1:21" ht="21">
      <c r="A22" s="51" t="s">
        <v>19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53"/>
      <c r="P22" s="52"/>
      <c r="Q22" s="52"/>
      <c r="R22" s="52"/>
      <c r="S22" s="52"/>
      <c r="T22" s="52"/>
      <c r="U22" s="52"/>
    </row>
    <row r="23" spans="1:21" s="13" customFormat="1" ht="21">
      <c r="A23" s="34" t="s">
        <v>20</v>
      </c>
      <c r="B23" s="40">
        <v>420</v>
      </c>
      <c r="C23" s="40">
        <v>124</v>
      </c>
      <c r="D23" s="40">
        <v>186</v>
      </c>
      <c r="E23" s="37">
        <v>310</v>
      </c>
      <c r="F23" s="54">
        <v>5</v>
      </c>
      <c r="G23" s="54"/>
      <c r="H23" s="37">
        <v>2</v>
      </c>
      <c r="I23" s="37">
        <v>21</v>
      </c>
      <c r="J23" s="37">
        <v>16</v>
      </c>
      <c r="K23" s="37">
        <v>8</v>
      </c>
      <c r="L23" s="37">
        <v>8</v>
      </c>
      <c r="M23" s="37">
        <v>16</v>
      </c>
      <c r="N23" s="40">
        <v>155</v>
      </c>
      <c r="O23" s="40">
        <v>45</v>
      </c>
      <c r="P23" s="36"/>
      <c r="Q23" s="42">
        <v>87600</v>
      </c>
      <c r="R23" s="36"/>
      <c r="S23" s="36"/>
      <c r="T23" s="36"/>
      <c r="U23" s="36"/>
    </row>
    <row r="24" spans="1:21" s="13" customFormat="1" ht="42">
      <c r="A24" s="46" t="s">
        <v>95</v>
      </c>
      <c r="B24" s="36"/>
      <c r="C24" s="36"/>
      <c r="D24" s="36"/>
      <c r="E24" s="36"/>
      <c r="F24" s="54">
        <v>5</v>
      </c>
      <c r="G24" s="54"/>
      <c r="H24" s="37">
        <v>2</v>
      </c>
      <c r="I24" s="37">
        <v>21</v>
      </c>
      <c r="J24" s="37">
        <v>16</v>
      </c>
      <c r="K24" s="37">
        <v>8</v>
      </c>
      <c r="L24" s="37">
        <v>8</v>
      </c>
      <c r="M24" s="37">
        <v>16</v>
      </c>
      <c r="N24" s="40">
        <v>31</v>
      </c>
      <c r="O24" s="40">
        <v>45</v>
      </c>
      <c r="P24" s="36"/>
      <c r="Q24" s="36"/>
      <c r="R24" s="36"/>
      <c r="S24" s="36"/>
      <c r="T24" s="36"/>
      <c r="U24" s="36"/>
    </row>
    <row r="25" spans="1:21" s="13" customFormat="1" ht="21">
      <c r="A25" s="46" t="s">
        <v>22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13" customFormat="1" ht="21">
      <c r="A26" s="34" t="s">
        <v>23</v>
      </c>
      <c r="B26" s="40">
        <v>700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42">
        <v>40000</v>
      </c>
      <c r="R26" s="36"/>
      <c r="S26" s="36"/>
      <c r="T26" s="36"/>
      <c r="U26" s="36"/>
    </row>
    <row r="27" spans="1:21" s="13" customFormat="1" ht="21">
      <c r="A27" s="55" t="s">
        <v>24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13" customFormat="1" ht="21">
      <c r="A28" s="34" t="s">
        <v>25</v>
      </c>
      <c r="B28" s="40">
        <v>420</v>
      </c>
      <c r="C28" s="36"/>
      <c r="D28" s="36"/>
      <c r="E28" s="36"/>
      <c r="F28" s="37"/>
      <c r="G28" s="37"/>
      <c r="H28" s="37"/>
      <c r="I28" s="37"/>
      <c r="J28" s="37"/>
      <c r="K28" s="37"/>
      <c r="L28" s="39"/>
      <c r="M28" s="39"/>
      <c r="N28" s="40"/>
      <c r="O28" s="40"/>
      <c r="P28" s="36"/>
      <c r="Q28" s="36"/>
      <c r="R28" s="36"/>
      <c r="S28" s="36"/>
      <c r="T28" s="36"/>
      <c r="U28" s="36"/>
    </row>
    <row r="29" spans="1:21" s="13" customFormat="1" ht="21">
      <c r="A29" s="34" t="s">
        <v>26</v>
      </c>
      <c r="B29" s="40">
        <v>51</v>
      </c>
      <c r="C29" s="36"/>
      <c r="D29" s="36"/>
      <c r="E29" s="36"/>
      <c r="F29" s="37">
        <v>3</v>
      </c>
      <c r="G29" s="37">
        <v>3</v>
      </c>
      <c r="H29" s="37">
        <v>16</v>
      </c>
      <c r="I29" s="37">
        <v>17</v>
      </c>
      <c r="J29" s="37">
        <v>2</v>
      </c>
      <c r="K29" s="37">
        <v>1</v>
      </c>
      <c r="L29" s="39"/>
      <c r="M29" s="39"/>
      <c r="N29" s="40">
        <v>22</v>
      </c>
      <c r="O29" s="40">
        <v>29</v>
      </c>
      <c r="P29" s="36"/>
      <c r="Q29" s="56">
        <v>620640</v>
      </c>
      <c r="R29" s="36"/>
      <c r="S29" s="57">
        <v>152160</v>
      </c>
      <c r="T29" s="57">
        <v>152160</v>
      </c>
      <c r="U29" s="58">
        <v>24.52</v>
      </c>
    </row>
    <row r="30" spans="1:21" ht="42">
      <c r="A30" s="59" t="s">
        <v>27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52"/>
      <c r="P30" s="52"/>
      <c r="Q30" s="52"/>
      <c r="R30" s="52"/>
      <c r="S30" s="52"/>
      <c r="T30" s="52"/>
      <c r="U30" s="52"/>
    </row>
    <row r="31" spans="1:21" s="13" customFormat="1" ht="21">
      <c r="A31" s="34" t="s">
        <v>28</v>
      </c>
      <c r="B31" s="40">
        <v>40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s="13" customFormat="1" ht="21">
      <c r="A32" s="34" t="s">
        <v>29</v>
      </c>
      <c r="B32" s="40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s="13" customFormat="1" ht="21">
      <c r="A33" s="34" t="s">
        <v>30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s="13" customFormat="1" ht="21">
      <c r="A34" s="34" t="s">
        <v>31</v>
      </c>
      <c r="B34" s="40">
        <v>114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42">
      <c r="A35" s="59" t="s">
        <v>32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52"/>
      <c r="P35" s="52"/>
      <c r="Q35" s="52"/>
      <c r="R35" s="52"/>
      <c r="S35" s="52"/>
      <c r="T35" s="52"/>
      <c r="U35" s="52"/>
    </row>
    <row r="36" spans="1:21" s="13" customFormat="1" ht="42">
      <c r="A36" s="61" t="s">
        <v>33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13" customFormat="1" ht="21">
      <c r="A37" s="34" t="s">
        <v>34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s="13" customFormat="1" ht="21">
      <c r="A38" s="34" t="s">
        <v>52</v>
      </c>
      <c r="B38" s="62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s="13" customFormat="1" ht="21">
      <c r="A39" s="34" t="s">
        <v>53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s="13" customFormat="1" ht="21">
      <c r="A40" s="61" t="s">
        <v>54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ht="21">
      <c r="A41" s="63" t="s">
        <v>35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52"/>
      <c r="P41" s="52"/>
      <c r="Q41" s="52"/>
      <c r="R41" s="52"/>
      <c r="S41" s="52"/>
      <c r="T41" s="52"/>
      <c r="U41" s="52"/>
    </row>
    <row r="42" spans="1:21" s="13" customFormat="1" ht="21">
      <c r="A42" s="44" t="s">
        <v>36</v>
      </c>
      <c r="B42" s="42">
        <v>23400</v>
      </c>
      <c r="C42" s="37">
        <v>1243</v>
      </c>
      <c r="D42" s="37" t="s">
        <v>96</v>
      </c>
      <c r="E42" s="49">
        <v>3240</v>
      </c>
      <c r="F42" s="54">
        <v>429</v>
      </c>
      <c r="G42" s="54">
        <v>536</v>
      </c>
      <c r="H42" s="54">
        <v>449</v>
      </c>
      <c r="I42" s="54">
        <v>493</v>
      </c>
      <c r="J42" s="54">
        <v>5</v>
      </c>
      <c r="K42" s="54">
        <v>3</v>
      </c>
      <c r="L42" s="54">
        <v>1</v>
      </c>
      <c r="N42" s="42">
        <v>2127</v>
      </c>
      <c r="O42" s="42">
        <v>3029</v>
      </c>
      <c r="P42" s="36"/>
      <c r="Q42" s="42">
        <v>89000</v>
      </c>
      <c r="R42" s="64">
        <v>10874.95</v>
      </c>
      <c r="S42" s="49">
        <v>1450</v>
      </c>
      <c r="T42" s="64">
        <v>12324.95</v>
      </c>
      <c r="U42" s="65">
        <v>13.85</v>
      </c>
    </row>
    <row r="43" spans="1:21" s="13" customFormat="1" ht="21">
      <c r="A43" s="44" t="s">
        <v>37</v>
      </c>
      <c r="B43" s="40">
        <v>400</v>
      </c>
      <c r="C43" s="37">
        <v>34</v>
      </c>
      <c r="D43" s="37">
        <v>26</v>
      </c>
      <c r="E43" s="37">
        <v>63</v>
      </c>
      <c r="F43" s="37">
        <v>19</v>
      </c>
      <c r="G43" s="39"/>
      <c r="H43" s="37">
        <v>8</v>
      </c>
      <c r="I43" s="37">
        <v>15</v>
      </c>
      <c r="J43" s="39"/>
      <c r="K43" s="37">
        <v>5</v>
      </c>
      <c r="L43" s="39"/>
      <c r="M43" s="39"/>
      <c r="N43" s="40">
        <v>61</v>
      </c>
      <c r="O43" s="40">
        <v>46</v>
      </c>
      <c r="P43" s="36"/>
      <c r="Q43" s="36"/>
      <c r="R43" s="39"/>
      <c r="S43" s="39"/>
      <c r="T43" s="39"/>
      <c r="U43" s="36"/>
    </row>
    <row r="44" spans="1:21" s="13" customFormat="1" ht="21">
      <c r="A44" s="44" t="s">
        <v>38</v>
      </c>
      <c r="B44" s="42">
        <v>2000</v>
      </c>
      <c r="C44" s="36"/>
      <c r="D44" s="36"/>
      <c r="E44" s="36"/>
      <c r="F44" s="54">
        <v>98</v>
      </c>
      <c r="G44" s="54">
        <v>50</v>
      </c>
      <c r="H44" s="54">
        <v>58</v>
      </c>
      <c r="I44" s="54">
        <v>19</v>
      </c>
      <c r="J44" s="36"/>
      <c r="K44" s="36"/>
      <c r="L44" s="36"/>
      <c r="M44" s="36"/>
      <c r="N44" s="40">
        <v>156</v>
      </c>
      <c r="O44" s="40">
        <v>69</v>
      </c>
      <c r="P44" s="36"/>
      <c r="Q44" s="36"/>
      <c r="R44" s="36"/>
      <c r="S44" s="36"/>
      <c r="T44" s="36"/>
      <c r="U44" s="36"/>
    </row>
    <row r="45" spans="1:21" s="13" customFormat="1" ht="21">
      <c r="A45" s="36" t="s">
        <v>97</v>
      </c>
      <c r="B45" s="36"/>
      <c r="C45" s="36"/>
      <c r="D45" s="36"/>
      <c r="E45" s="36"/>
      <c r="F45" s="54">
        <v>98</v>
      </c>
      <c r="G45" s="54">
        <v>50</v>
      </c>
      <c r="H45" s="54">
        <v>58</v>
      </c>
      <c r="I45" s="54">
        <v>19</v>
      </c>
      <c r="J45" s="36"/>
      <c r="K45" s="36"/>
      <c r="L45" s="36"/>
      <c r="M45" s="36"/>
      <c r="N45" s="40">
        <v>156</v>
      </c>
      <c r="O45" s="40">
        <v>69</v>
      </c>
      <c r="P45" s="36"/>
      <c r="Q45" s="36"/>
      <c r="R45" s="36"/>
      <c r="S45" s="36"/>
      <c r="T45" s="36"/>
      <c r="U45" s="36"/>
    </row>
    <row r="46" spans="1:21" s="13" customFormat="1" ht="21">
      <c r="A46" s="36" t="s">
        <v>98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s="13" customFormat="1" ht="21">
      <c r="A47" s="44" t="s">
        <v>39</v>
      </c>
      <c r="B47" s="42">
        <v>2100</v>
      </c>
      <c r="C47" s="36"/>
      <c r="D47" s="36"/>
      <c r="E47" s="36"/>
      <c r="F47" s="37">
        <v>8</v>
      </c>
      <c r="G47" s="37">
        <v>2</v>
      </c>
      <c r="H47" s="37">
        <v>9</v>
      </c>
      <c r="I47" s="37">
        <v>30</v>
      </c>
      <c r="J47" s="37">
        <v>18</v>
      </c>
      <c r="K47" s="37">
        <v>12</v>
      </c>
      <c r="L47" s="37">
        <v>8</v>
      </c>
      <c r="M47" s="37">
        <v>16</v>
      </c>
      <c r="N47" s="40">
        <v>43</v>
      </c>
      <c r="O47" s="40">
        <v>60</v>
      </c>
      <c r="P47" s="36"/>
      <c r="Q47" s="42">
        <v>45660</v>
      </c>
      <c r="R47" s="36"/>
      <c r="S47" s="36"/>
      <c r="T47" s="36"/>
      <c r="U47" s="37">
        <v>0</v>
      </c>
    </row>
    <row r="48" spans="1:21" ht="21">
      <c r="A48" s="52" t="s">
        <v>99</v>
      </c>
      <c r="B48" s="52"/>
      <c r="C48" s="52"/>
      <c r="D48" s="52"/>
      <c r="E48" s="52"/>
      <c r="F48" s="37">
        <v>5</v>
      </c>
      <c r="G48" s="37"/>
      <c r="H48" s="37">
        <v>2</v>
      </c>
      <c r="I48" s="37">
        <v>21</v>
      </c>
      <c r="J48" s="37">
        <v>16</v>
      </c>
      <c r="K48" s="37">
        <v>8</v>
      </c>
      <c r="L48" s="37">
        <v>8</v>
      </c>
      <c r="M48" s="37">
        <v>16</v>
      </c>
      <c r="N48" s="40">
        <v>31</v>
      </c>
      <c r="O48" s="40">
        <v>45</v>
      </c>
      <c r="P48" s="52"/>
      <c r="Q48" s="52"/>
      <c r="R48" s="52"/>
      <c r="S48" s="52"/>
      <c r="T48" s="52"/>
      <c r="U48" s="52"/>
    </row>
    <row r="49" spans="1:21" ht="21">
      <c r="A49" s="52" t="s">
        <v>100</v>
      </c>
      <c r="B49" s="52"/>
      <c r="C49" s="52"/>
      <c r="D49" s="52"/>
      <c r="E49" s="52"/>
      <c r="F49" s="66">
        <v>3</v>
      </c>
      <c r="G49" s="66">
        <v>2</v>
      </c>
      <c r="H49" s="66">
        <v>7</v>
      </c>
      <c r="I49" s="66">
        <v>9</v>
      </c>
      <c r="J49" s="66">
        <v>2</v>
      </c>
      <c r="K49" s="66">
        <v>4</v>
      </c>
      <c r="L49" s="52"/>
      <c r="M49" s="52"/>
      <c r="N49" s="67">
        <v>12</v>
      </c>
      <c r="O49" s="67">
        <v>15</v>
      </c>
      <c r="P49" s="52"/>
      <c r="Q49" s="52"/>
      <c r="R49" s="52"/>
      <c r="S49" s="52"/>
      <c r="T49" s="52"/>
      <c r="U49" s="52"/>
    </row>
    <row r="50" spans="1:21" ht="21">
      <c r="A50" s="53" t="s">
        <v>65</v>
      </c>
      <c r="B50" s="68">
        <v>35000</v>
      </c>
      <c r="C50" s="69">
        <v>1800</v>
      </c>
      <c r="D50" s="69">
        <v>3254</v>
      </c>
      <c r="E50" s="52"/>
      <c r="F50" s="70">
        <v>114</v>
      </c>
      <c r="G50" s="70">
        <v>203</v>
      </c>
      <c r="H50" s="70">
        <v>380</v>
      </c>
      <c r="I50" s="70">
        <v>624</v>
      </c>
      <c r="J50" s="70">
        <v>126</v>
      </c>
      <c r="K50" s="70">
        <v>507</v>
      </c>
      <c r="L50" s="70">
        <v>159</v>
      </c>
      <c r="M50" s="70">
        <v>213</v>
      </c>
      <c r="N50" s="71">
        <v>2579</v>
      </c>
      <c r="O50" s="71">
        <v>4801</v>
      </c>
      <c r="P50" s="52"/>
      <c r="Q50" s="68">
        <v>274860</v>
      </c>
      <c r="R50" s="72">
        <v>46710</v>
      </c>
      <c r="S50" s="72"/>
      <c r="T50" s="72">
        <v>46710</v>
      </c>
      <c r="U50" s="73">
        <v>17</v>
      </c>
    </row>
    <row r="51" spans="1:21" ht="21">
      <c r="A51" s="52" t="s">
        <v>101</v>
      </c>
      <c r="B51" s="52"/>
      <c r="C51" s="52"/>
      <c r="D51" s="52"/>
      <c r="E51" s="52"/>
      <c r="F51" s="70">
        <v>114</v>
      </c>
      <c r="G51" s="70">
        <v>203</v>
      </c>
      <c r="H51" s="70">
        <v>380</v>
      </c>
      <c r="I51" s="70">
        <v>624</v>
      </c>
      <c r="J51" s="70">
        <v>126</v>
      </c>
      <c r="K51" s="70">
        <v>507</v>
      </c>
      <c r="L51" s="70">
        <v>159</v>
      </c>
      <c r="M51" s="70">
        <v>213</v>
      </c>
      <c r="N51" s="74">
        <v>779</v>
      </c>
      <c r="O51" s="71">
        <v>1547</v>
      </c>
      <c r="P51" s="52"/>
      <c r="Q51" s="52"/>
      <c r="R51" s="52"/>
      <c r="S51" s="52"/>
      <c r="T51" s="52"/>
      <c r="U51" s="52"/>
    </row>
    <row r="52" spans="1:21" ht="2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1:21" ht="21">
      <c r="A53" s="75" t="s">
        <v>40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52"/>
      <c r="P53" s="52"/>
      <c r="Q53" s="52"/>
      <c r="R53" s="52"/>
      <c r="S53" s="52"/>
      <c r="T53" s="52"/>
      <c r="U53" s="52"/>
    </row>
    <row r="54" spans="1:21" s="13" customFormat="1" ht="21">
      <c r="A54" s="44" t="s">
        <v>41</v>
      </c>
      <c r="B54" s="36"/>
      <c r="C54" s="40">
        <v>168</v>
      </c>
      <c r="D54" s="40">
        <v>125</v>
      </c>
      <c r="E54" s="36"/>
      <c r="F54" s="37"/>
      <c r="G54" s="37"/>
      <c r="H54" s="37"/>
      <c r="I54" s="37"/>
      <c r="J54" s="37"/>
      <c r="K54" s="37"/>
      <c r="L54" s="39"/>
      <c r="M54" s="39"/>
      <c r="N54" s="40">
        <v>168</v>
      </c>
      <c r="O54" s="40">
        <v>125</v>
      </c>
      <c r="P54" s="36"/>
      <c r="Q54" s="36"/>
      <c r="R54" s="36"/>
      <c r="S54" s="36"/>
      <c r="T54" s="36"/>
      <c r="U54" s="36"/>
    </row>
    <row r="55" spans="1:21" s="13" customFormat="1" ht="21">
      <c r="A55" s="44" t="s">
        <v>42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44"/>
      <c r="O55" s="44"/>
      <c r="P55" s="36"/>
      <c r="Q55" s="42">
        <v>109320</v>
      </c>
      <c r="R55" s="49">
        <v>109320</v>
      </c>
      <c r="S55" s="49"/>
      <c r="T55" s="49">
        <v>109320</v>
      </c>
      <c r="U55" s="76">
        <v>100</v>
      </c>
    </row>
    <row r="56" spans="1:21" s="13" customFormat="1" ht="21">
      <c r="A56" s="44" t="s">
        <v>43</v>
      </c>
      <c r="B56" s="40">
        <v>952</v>
      </c>
      <c r="C56" s="67">
        <v>91</v>
      </c>
      <c r="D56" s="67">
        <v>71</v>
      </c>
      <c r="E56" s="36"/>
      <c r="F56" s="36"/>
      <c r="G56" s="36"/>
      <c r="H56" s="70">
        <v>19</v>
      </c>
      <c r="I56" s="70">
        <v>24</v>
      </c>
      <c r="J56" s="52"/>
      <c r="K56" s="52"/>
      <c r="L56" s="52"/>
      <c r="M56" s="52"/>
      <c r="N56" s="67">
        <v>110</v>
      </c>
      <c r="O56" s="67">
        <v>95</v>
      </c>
      <c r="P56" s="36"/>
      <c r="Q56" s="42">
        <v>115761</v>
      </c>
      <c r="R56" s="49">
        <v>22850</v>
      </c>
      <c r="S56" s="72">
        <v>12000</v>
      </c>
      <c r="T56" s="49">
        <v>34850</v>
      </c>
      <c r="U56" s="77">
        <v>19.73</v>
      </c>
    </row>
    <row r="57" spans="1:21" ht="21">
      <c r="A57" s="51" t="s">
        <v>102</v>
      </c>
      <c r="B57" s="52"/>
      <c r="C57" s="67">
        <v>91</v>
      </c>
      <c r="D57" s="67">
        <v>71</v>
      </c>
      <c r="E57" s="52"/>
      <c r="F57" s="52"/>
      <c r="G57" s="52"/>
      <c r="H57" s="66"/>
      <c r="I57" s="66"/>
      <c r="J57" s="52"/>
      <c r="K57" s="52"/>
      <c r="L57" s="52"/>
      <c r="M57" s="52"/>
      <c r="N57" s="67">
        <v>91</v>
      </c>
      <c r="O57" s="67">
        <v>71</v>
      </c>
      <c r="P57" s="52"/>
      <c r="Q57" s="53"/>
      <c r="R57" s="49">
        <v>22850</v>
      </c>
      <c r="S57" s="49"/>
      <c r="T57" s="49">
        <v>22850</v>
      </c>
      <c r="U57" s="52"/>
    </row>
    <row r="58" spans="1:21" ht="21">
      <c r="A58" s="51" t="s">
        <v>103</v>
      </c>
      <c r="B58" s="52"/>
      <c r="C58" s="52"/>
      <c r="D58" s="52"/>
      <c r="E58" s="52"/>
      <c r="F58" s="52"/>
      <c r="G58" s="52"/>
      <c r="H58" s="70">
        <v>19</v>
      </c>
      <c r="I58" s="70">
        <v>24</v>
      </c>
      <c r="J58" s="52"/>
      <c r="K58" s="52"/>
      <c r="L58" s="52"/>
      <c r="M58" s="52"/>
      <c r="N58" s="67">
        <v>19</v>
      </c>
      <c r="O58" s="67">
        <v>24</v>
      </c>
      <c r="P58" s="52"/>
      <c r="Q58" s="53"/>
      <c r="R58" s="52"/>
      <c r="S58" s="72">
        <v>12000</v>
      </c>
      <c r="T58" s="52"/>
      <c r="U58" s="52"/>
    </row>
    <row r="59" spans="1:21" s="13" customFormat="1" ht="21">
      <c r="A59" s="44" t="s">
        <v>46</v>
      </c>
      <c r="B59" s="40">
        <v>994</v>
      </c>
      <c r="C59" s="40">
        <v>281</v>
      </c>
      <c r="D59" s="40">
        <v>216</v>
      </c>
      <c r="E59" s="36"/>
      <c r="F59" s="37"/>
      <c r="G59" s="37"/>
      <c r="H59" s="37"/>
      <c r="I59" s="37"/>
      <c r="J59" s="37"/>
      <c r="K59" s="37"/>
      <c r="L59" s="39"/>
      <c r="M59" s="37"/>
      <c r="N59" s="40">
        <v>281</v>
      </c>
      <c r="O59" s="40">
        <v>216</v>
      </c>
      <c r="P59" s="36"/>
      <c r="Q59" s="42">
        <v>367528</v>
      </c>
      <c r="R59" s="78">
        <v>64446.43</v>
      </c>
      <c r="S59" s="64">
        <v>90699.02</v>
      </c>
      <c r="T59" s="78">
        <v>155145.45</v>
      </c>
      <c r="U59" s="65">
        <v>35.16</v>
      </c>
    </row>
    <row r="60" spans="1:21" s="13" customFormat="1" ht="21">
      <c r="A60" s="36" t="s">
        <v>47</v>
      </c>
      <c r="B60" s="36"/>
      <c r="C60" s="40">
        <v>25</v>
      </c>
      <c r="D60" s="40">
        <v>31</v>
      </c>
      <c r="E60" s="36"/>
      <c r="F60" s="37"/>
      <c r="G60" s="37"/>
      <c r="H60" s="37"/>
      <c r="I60" s="37"/>
      <c r="J60" s="37"/>
      <c r="K60" s="37"/>
      <c r="L60" s="39"/>
      <c r="M60" s="37"/>
      <c r="N60" s="40">
        <v>25</v>
      </c>
      <c r="O60" s="40">
        <v>31</v>
      </c>
      <c r="P60" s="36"/>
      <c r="Q60" s="36"/>
      <c r="R60" s="36"/>
      <c r="S60" s="36"/>
      <c r="T60" s="36"/>
      <c r="U60" s="36"/>
    </row>
    <row r="61" spans="1:21" s="13" customFormat="1" ht="21">
      <c r="A61" s="36" t="s">
        <v>48</v>
      </c>
      <c r="B61" s="36"/>
      <c r="C61" s="40">
        <v>124</v>
      </c>
      <c r="D61" s="40">
        <v>85</v>
      </c>
      <c r="E61" s="36"/>
      <c r="F61" s="79"/>
      <c r="G61" s="79"/>
      <c r="H61" s="79"/>
      <c r="I61" s="79"/>
      <c r="J61" s="79"/>
      <c r="K61" s="79"/>
      <c r="L61" s="80"/>
      <c r="M61" s="39"/>
      <c r="N61" s="40">
        <v>124</v>
      </c>
      <c r="O61" s="40">
        <v>85</v>
      </c>
      <c r="P61" s="36"/>
      <c r="Q61" s="36"/>
      <c r="R61" s="36"/>
      <c r="S61" s="36"/>
      <c r="T61" s="36"/>
      <c r="U61" s="36"/>
    </row>
    <row r="62" spans="1:21" s="13" customFormat="1" ht="21">
      <c r="A62" s="36" t="s">
        <v>49</v>
      </c>
      <c r="B62" s="36"/>
      <c r="C62" s="40">
        <v>132</v>
      </c>
      <c r="D62" s="40">
        <v>100</v>
      </c>
      <c r="E62" s="81"/>
      <c r="F62" s="39"/>
      <c r="G62" s="39"/>
      <c r="H62" s="37"/>
      <c r="I62" s="37"/>
      <c r="J62" s="37"/>
      <c r="K62" s="37"/>
      <c r="L62" s="39"/>
      <c r="M62" s="82"/>
      <c r="N62" s="40">
        <v>132</v>
      </c>
      <c r="O62" s="40">
        <v>100</v>
      </c>
      <c r="P62" s="36"/>
      <c r="Q62" s="36"/>
      <c r="R62" s="83"/>
      <c r="S62" s="36"/>
      <c r="T62" s="36"/>
      <c r="U62" s="36"/>
    </row>
    <row r="63" spans="1:21" s="13" customFormat="1" ht="21">
      <c r="A63" s="44" t="s">
        <v>50</v>
      </c>
      <c r="B63" s="41">
        <v>100</v>
      </c>
      <c r="C63" s="40">
        <v>26</v>
      </c>
      <c r="D63" s="40">
        <v>16</v>
      </c>
      <c r="E63" s="81"/>
      <c r="F63" s="84"/>
      <c r="G63" s="84"/>
      <c r="H63" s="76"/>
      <c r="I63" s="37"/>
      <c r="J63" s="76"/>
      <c r="K63" s="37"/>
      <c r="L63" s="84"/>
      <c r="M63" s="84"/>
      <c r="N63" s="40">
        <v>26</v>
      </c>
      <c r="O63" s="40">
        <v>16</v>
      </c>
      <c r="P63" s="36"/>
      <c r="Q63" s="36"/>
      <c r="R63" s="36"/>
      <c r="S63" s="36"/>
      <c r="T63" s="36"/>
      <c r="U63" s="36"/>
    </row>
    <row r="64" spans="1:21" s="13" customFormat="1" ht="21">
      <c r="A64" s="36" t="s">
        <v>47</v>
      </c>
      <c r="B64" s="36"/>
      <c r="C64" s="29"/>
      <c r="D64" s="40">
        <v>1</v>
      </c>
      <c r="E64" s="81"/>
      <c r="F64" s="84"/>
      <c r="G64" s="84"/>
      <c r="H64" s="84"/>
      <c r="I64" s="84"/>
      <c r="J64" s="84"/>
      <c r="K64" s="76"/>
      <c r="L64" s="84"/>
      <c r="M64" s="84"/>
      <c r="N64" s="29"/>
      <c r="O64" s="40">
        <v>1</v>
      </c>
      <c r="P64" s="36"/>
      <c r="Q64" s="36"/>
      <c r="R64" s="36"/>
      <c r="S64" s="36"/>
      <c r="T64" s="36"/>
      <c r="U64" s="36"/>
    </row>
    <row r="65" spans="1:21" s="13" customFormat="1" ht="21">
      <c r="A65" s="36" t="s">
        <v>48</v>
      </c>
      <c r="B65" s="36"/>
      <c r="C65" s="85">
        <v>10</v>
      </c>
      <c r="D65" s="40">
        <v>5</v>
      </c>
      <c r="E65" s="81"/>
      <c r="F65" s="84"/>
      <c r="G65" s="84"/>
      <c r="H65" s="76"/>
      <c r="I65" s="37"/>
      <c r="J65" s="76"/>
      <c r="K65" s="37"/>
      <c r="L65" s="84"/>
      <c r="M65" s="84"/>
      <c r="N65" s="85">
        <v>10</v>
      </c>
      <c r="O65" s="40">
        <v>5</v>
      </c>
      <c r="P65" s="36"/>
      <c r="Q65" s="36"/>
      <c r="R65" s="36"/>
      <c r="S65" s="36"/>
      <c r="T65" s="36"/>
      <c r="U65" s="36"/>
    </row>
    <row r="66" spans="1:21" s="13" customFormat="1" ht="21">
      <c r="A66" s="36" t="s">
        <v>49</v>
      </c>
      <c r="B66" s="36"/>
      <c r="C66" s="40">
        <v>16</v>
      </c>
      <c r="D66" s="40">
        <v>10</v>
      </c>
      <c r="E66" s="81"/>
      <c r="F66" s="84"/>
      <c r="G66" s="84"/>
      <c r="H66" s="76"/>
      <c r="I66" s="37"/>
      <c r="J66" s="76"/>
      <c r="K66" s="37"/>
      <c r="L66" s="84"/>
      <c r="M66" s="84"/>
      <c r="N66" s="40">
        <v>16</v>
      </c>
      <c r="O66" s="40">
        <v>10</v>
      </c>
      <c r="P66" s="36"/>
      <c r="Q66" s="36"/>
      <c r="R66" s="36"/>
      <c r="S66" s="36"/>
      <c r="T66" s="36"/>
      <c r="U66" s="36"/>
    </row>
  </sheetData>
  <sheetProtection/>
  <mergeCells count="20">
    <mergeCell ref="A2:U2"/>
    <mergeCell ref="A3:U3"/>
    <mergeCell ref="A4:T4"/>
    <mergeCell ref="A5:A7"/>
    <mergeCell ref="B5:B7"/>
    <mergeCell ref="C5:D6"/>
    <mergeCell ref="E5:E6"/>
    <mergeCell ref="F5:M5"/>
    <mergeCell ref="N5:O6"/>
    <mergeCell ref="P5:P7"/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</mergeCells>
  <printOptions/>
  <pageMargins left="0.5118110236220472" right="0.2755905511811024" top="0.5511811023622047" bottom="0.2755905511811024" header="0.5118110236220472" footer="0.1968503937007874"/>
  <pageSetup horizontalDpi="600" verticalDpi="600" orientation="landscape" paperSize="9" scale="66" r:id="rId1"/>
  <rowBreaks count="2" manualBreakCount="2">
    <brk id="29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C5" sqref="C5:D6"/>
    </sheetView>
  </sheetViews>
  <sheetFormatPr defaultColWidth="7.28125" defaultRowHeight="12.75"/>
  <cols>
    <col min="1" max="1" width="43.421875" style="86" customWidth="1"/>
    <col min="2" max="2" width="9.8515625" style="86" customWidth="1"/>
    <col min="3" max="3" width="7.421875" style="86" customWidth="1"/>
    <col min="4" max="4" width="6.8515625" style="86" customWidth="1"/>
    <col min="5" max="5" width="12.140625" style="86" bestFit="1" customWidth="1"/>
    <col min="6" max="6" width="7.7109375" style="86" customWidth="1"/>
    <col min="7" max="7" width="4.57421875" style="86" customWidth="1"/>
    <col min="8" max="8" width="6.28125" style="86" customWidth="1"/>
    <col min="9" max="9" width="6.00390625" style="86" customWidth="1"/>
    <col min="10" max="12" width="4.57421875" style="86" customWidth="1"/>
    <col min="13" max="13" width="5.57421875" style="86" customWidth="1"/>
    <col min="14" max="15" width="7.421875" style="88" bestFit="1" customWidth="1"/>
    <col min="16" max="16" width="7.28125" style="89" hidden="1" customWidth="1"/>
    <col min="17" max="22" width="11.28125" style="86" customWidth="1"/>
    <col min="23" max="16384" width="7.28125" style="86" customWidth="1"/>
  </cols>
  <sheetData>
    <row r="1" ht="21">
      <c r="N1" s="87"/>
    </row>
    <row r="2" spans="1:22" ht="23.25">
      <c r="A2" s="234" t="s">
        <v>55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2" ht="23.25">
      <c r="A3" s="234" t="s">
        <v>104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1" ht="23.25">
      <c r="A4" s="235" t="s">
        <v>105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</row>
    <row r="5" spans="1:24" s="88" customFormat="1" ht="132" customHeight="1">
      <c r="A5" s="236" t="s">
        <v>0</v>
      </c>
      <c r="B5" s="237" t="s">
        <v>1</v>
      </c>
      <c r="C5" s="240" t="s">
        <v>58</v>
      </c>
      <c r="D5" s="241"/>
      <c r="E5" s="237" t="s">
        <v>59</v>
      </c>
      <c r="F5" s="240" t="s">
        <v>51</v>
      </c>
      <c r="G5" s="244"/>
      <c r="H5" s="244"/>
      <c r="I5" s="244"/>
      <c r="J5" s="244"/>
      <c r="K5" s="244"/>
      <c r="L5" s="244"/>
      <c r="M5" s="241"/>
      <c r="N5" s="240" t="s">
        <v>2</v>
      </c>
      <c r="O5" s="241"/>
      <c r="P5" s="90"/>
      <c r="Q5" s="237" t="s">
        <v>3</v>
      </c>
      <c r="R5" s="237" t="s">
        <v>4</v>
      </c>
      <c r="S5" s="237" t="s">
        <v>5</v>
      </c>
      <c r="T5" s="237" t="s">
        <v>6</v>
      </c>
      <c r="U5" s="237" t="s">
        <v>7</v>
      </c>
      <c r="V5" s="237" t="s">
        <v>8</v>
      </c>
      <c r="W5" s="91"/>
      <c r="X5" s="91"/>
    </row>
    <row r="6" spans="1:24" s="88" customFormat="1" ht="28.5" customHeight="1">
      <c r="A6" s="236"/>
      <c r="B6" s="238"/>
      <c r="C6" s="242"/>
      <c r="D6" s="243"/>
      <c r="E6" s="239"/>
      <c r="F6" s="248" t="s">
        <v>9</v>
      </c>
      <c r="G6" s="248"/>
      <c r="H6" s="248" t="s">
        <v>10</v>
      </c>
      <c r="I6" s="248"/>
      <c r="J6" s="248" t="s">
        <v>11</v>
      </c>
      <c r="K6" s="248"/>
      <c r="L6" s="248" t="s">
        <v>12</v>
      </c>
      <c r="M6" s="248"/>
      <c r="N6" s="242"/>
      <c r="O6" s="243"/>
      <c r="P6" s="92"/>
      <c r="Q6" s="238"/>
      <c r="R6" s="238"/>
      <c r="S6" s="238"/>
      <c r="T6" s="238"/>
      <c r="U6" s="238"/>
      <c r="V6" s="238"/>
      <c r="W6" s="91"/>
      <c r="X6" s="91"/>
    </row>
    <row r="7" spans="1:22" s="88" customFormat="1" ht="24" customHeight="1">
      <c r="A7" s="236"/>
      <c r="B7" s="239"/>
      <c r="C7" s="93" t="s">
        <v>56</v>
      </c>
      <c r="D7" s="93" t="s">
        <v>57</v>
      </c>
      <c r="E7" s="94" t="s">
        <v>60</v>
      </c>
      <c r="F7" s="93" t="s">
        <v>56</v>
      </c>
      <c r="G7" s="93" t="s">
        <v>57</v>
      </c>
      <c r="H7" s="93" t="s">
        <v>56</v>
      </c>
      <c r="I7" s="93" t="s">
        <v>57</v>
      </c>
      <c r="J7" s="93" t="s">
        <v>56</v>
      </c>
      <c r="K7" s="93" t="s">
        <v>57</v>
      </c>
      <c r="L7" s="93" t="s">
        <v>56</v>
      </c>
      <c r="M7" s="93" t="s">
        <v>57</v>
      </c>
      <c r="N7" s="93" t="s">
        <v>56</v>
      </c>
      <c r="O7" s="93" t="s">
        <v>57</v>
      </c>
      <c r="P7" s="95"/>
      <c r="Q7" s="239"/>
      <c r="R7" s="239"/>
      <c r="S7" s="239"/>
      <c r="T7" s="239"/>
      <c r="U7" s="239"/>
      <c r="V7" s="239"/>
    </row>
    <row r="8" spans="1:22" s="88" customFormat="1" ht="24" customHeight="1">
      <c r="A8" s="96" t="s">
        <v>61</v>
      </c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7"/>
    </row>
    <row r="9" spans="1:22" s="101" customFormat="1" ht="26.25" customHeight="1">
      <c r="A9" s="97" t="s">
        <v>13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9"/>
      <c r="Q9" s="98"/>
      <c r="R9" s="100"/>
      <c r="S9" s="100"/>
      <c r="T9" s="100"/>
      <c r="U9" s="100"/>
      <c r="V9" s="100"/>
    </row>
    <row r="10" spans="1:22" s="106" customFormat="1" ht="21">
      <c r="A10" s="102" t="s">
        <v>14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104"/>
      <c r="P10" s="105"/>
      <c r="Q10" s="103"/>
      <c r="R10" s="103"/>
      <c r="S10" s="103"/>
      <c r="T10" s="103"/>
      <c r="U10" s="103"/>
      <c r="V10" s="103"/>
    </row>
    <row r="11" spans="1:22" s="106" customFormat="1" ht="21">
      <c r="A11" s="107" t="s">
        <v>106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  <c r="O11" s="104"/>
      <c r="P11" s="105"/>
      <c r="Q11" s="103"/>
      <c r="R11" s="103"/>
      <c r="S11" s="103"/>
      <c r="T11" s="103"/>
      <c r="U11" s="103"/>
      <c r="V11" s="103"/>
    </row>
    <row r="12" spans="1:22" s="106" customFormat="1" ht="21">
      <c r="A12" s="108" t="s">
        <v>107</v>
      </c>
      <c r="B12" s="103">
        <v>200</v>
      </c>
      <c r="C12" s="103"/>
      <c r="D12" s="103"/>
      <c r="E12" s="103"/>
      <c r="F12" s="103"/>
      <c r="G12" s="103"/>
      <c r="H12" s="103">
        <v>15</v>
      </c>
      <c r="I12" s="103">
        <v>10</v>
      </c>
      <c r="J12" s="103"/>
      <c r="K12" s="103"/>
      <c r="L12" s="103"/>
      <c r="M12" s="103"/>
      <c r="N12" s="104"/>
      <c r="O12" s="104">
        <v>25</v>
      </c>
      <c r="P12" s="105"/>
      <c r="Q12" s="109">
        <v>12.5</v>
      </c>
      <c r="R12" s="110">
        <v>160000</v>
      </c>
      <c r="S12" s="103"/>
      <c r="T12" s="103"/>
      <c r="U12" s="103"/>
      <c r="V12" s="103"/>
    </row>
    <row r="13" spans="1:22" s="106" customFormat="1" ht="42">
      <c r="A13" s="107" t="s">
        <v>108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  <c r="O13" s="104"/>
      <c r="P13" s="105"/>
      <c r="Q13" s="103"/>
      <c r="R13" s="103"/>
      <c r="S13" s="103"/>
      <c r="T13" s="103"/>
      <c r="U13" s="103"/>
      <c r="V13" s="103"/>
    </row>
    <row r="14" spans="1:22" s="106" customFormat="1" ht="21">
      <c r="A14" s="108" t="s">
        <v>107</v>
      </c>
      <c r="B14" s="103">
        <v>229</v>
      </c>
      <c r="C14" s="103"/>
      <c r="D14" s="103"/>
      <c r="E14" s="103"/>
      <c r="F14" s="103"/>
      <c r="G14" s="103"/>
      <c r="H14" s="103">
        <v>10</v>
      </c>
      <c r="I14" s="103">
        <v>15</v>
      </c>
      <c r="J14" s="103">
        <v>5</v>
      </c>
      <c r="K14" s="103"/>
      <c r="L14" s="103"/>
      <c r="M14" s="103"/>
      <c r="N14" s="104"/>
      <c r="O14" s="104">
        <v>30</v>
      </c>
      <c r="P14" s="105"/>
      <c r="Q14" s="109">
        <v>13.1</v>
      </c>
      <c r="R14" s="110">
        <v>206100</v>
      </c>
      <c r="S14" s="103"/>
      <c r="T14" s="103"/>
      <c r="U14" s="103"/>
      <c r="V14" s="103"/>
    </row>
    <row r="15" spans="1:22" s="106" customFormat="1" ht="21">
      <c r="A15" s="102" t="s">
        <v>17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  <c r="O15" s="104"/>
      <c r="P15" s="105"/>
      <c r="Q15" s="103"/>
      <c r="R15" s="103"/>
      <c r="S15" s="103"/>
      <c r="T15" s="103"/>
      <c r="U15" s="103"/>
      <c r="V15" s="103"/>
    </row>
    <row r="16" spans="1:22" s="106" customFormat="1" ht="21">
      <c r="A16" s="108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  <c r="O16" s="104"/>
      <c r="P16" s="105"/>
      <c r="Q16" s="103"/>
      <c r="R16" s="103"/>
      <c r="S16" s="103"/>
      <c r="T16" s="103"/>
      <c r="U16" s="103"/>
      <c r="V16" s="103"/>
    </row>
    <row r="17" spans="1:22" s="111" customFormat="1" ht="21">
      <c r="A17" s="102" t="s">
        <v>20</v>
      </c>
      <c r="B17" s="104">
        <v>194</v>
      </c>
      <c r="C17" s="104">
        <v>65</v>
      </c>
      <c r="D17" s="104">
        <v>75</v>
      </c>
      <c r="E17" s="104">
        <f>D17+C17</f>
        <v>140</v>
      </c>
      <c r="F17" s="104"/>
      <c r="G17" s="104"/>
      <c r="H17" s="104"/>
      <c r="I17" s="104"/>
      <c r="J17" s="104"/>
      <c r="K17" s="104"/>
      <c r="L17" s="104"/>
      <c r="M17" s="104"/>
      <c r="N17" s="104">
        <v>65</v>
      </c>
      <c r="O17" s="104">
        <v>75</v>
      </c>
      <c r="P17" s="105"/>
      <c r="Q17" s="104">
        <v>72.16</v>
      </c>
      <c r="R17" s="104"/>
      <c r="S17" s="104"/>
      <c r="T17" s="104"/>
      <c r="U17" s="104"/>
      <c r="V17" s="104"/>
    </row>
    <row r="18" spans="1:22" s="106" customFormat="1" ht="21">
      <c r="A18" s="108" t="s">
        <v>109</v>
      </c>
      <c r="B18" s="103"/>
      <c r="C18" s="103">
        <v>65</v>
      </c>
      <c r="D18" s="103">
        <v>75</v>
      </c>
      <c r="E18" s="103">
        <f>SUM(C18:D18)</f>
        <v>140</v>
      </c>
      <c r="F18" s="112" t="s">
        <v>84</v>
      </c>
      <c r="G18" s="112" t="s">
        <v>84</v>
      </c>
      <c r="H18" s="103"/>
      <c r="I18" s="103"/>
      <c r="J18" s="103"/>
      <c r="K18" s="103"/>
      <c r="L18" s="103"/>
      <c r="M18" s="103"/>
      <c r="N18" s="104">
        <v>65</v>
      </c>
      <c r="O18" s="104">
        <v>75</v>
      </c>
      <c r="P18" s="105">
        <f>SUM(N18:O18)</f>
        <v>140</v>
      </c>
      <c r="R18" s="103"/>
      <c r="S18" s="103"/>
      <c r="T18" s="103"/>
      <c r="U18" s="103"/>
      <c r="V18" s="103"/>
    </row>
    <row r="19" spans="1:22" s="106" customFormat="1" ht="21">
      <c r="A19" s="102" t="s">
        <v>23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104"/>
      <c r="P19" s="105"/>
      <c r="Q19" s="103"/>
      <c r="R19" s="103"/>
      <c r="S19" s="103"/>
      <c r="T19" s="103"/>
      <c r="U19" s="103"/>
      <c r="V19" s="103"/>
    </row>
    <row r="20" spans="1:22" s="106" customFormat="1" ht="21">
      <c r="A20" s="113" t="s">
        <v>24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04"/>
      <c r="P20" s="105"/>
      <c r="Q20" s="103"/>
      <c r="R20" s="103"/>
      <c r="S20" s="103"/>
      <c r="T20" s="103"/>
      <c r="U20" s="103"/>
      <c r="V20" s="103"/>
    </row>
    <row r="21" spans="1:22" s="106" customFormat="1" ht="21">
      <c r="A21" s="102" t="s">
        <v>25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4"/>
      <c r="P21" s="105"/>
      <c r="Q21" s="103"/>
      <c r="R21" s="103"/>
      <c r="S21" s="103"/>
      <c r="T21" s="103"/>
      <c r="U21" s="103"/>
      <c r="V21" s="103"/>
    </row>
    <row r="22" spans="1:22" s="106" customFormat="1" ht="21">
      <c r="A22" s="102" t="s">
        <v>26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  <c r="O22" s="104"/>
      <c r="P22" s="105"/>
      <c r="Q22" s="103"/>
      <c r="R22" s="103"/>
      <c r="S22" s="103"/>
      <c r="T22" s="103"/>
      <c r="U22" s="103"/>
      <c r="V22" s="103"/>
    </row>
    <row r="23" spans="1:22" ht="42">
      <c r="A23" s="114" t="s">
        <v>27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  <c r="O23" s="117"/>
      <c r="P23" s="105"/>
      <c r="Q23" s="118"/>
      <c r="R23" s="118"/>
      <c r="S23" s="118"/>
      <c r="T23" s="118"/>
      <c r="U23" s="118"/>
      <c r="V23" s="118"/>
    </row>
    <row r="24" spans="1:22" s="106" customFormat="1" ht="21">
      <c r="A24" s="102" t="s">
        <v>28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  <c r="O24" s="104"/>
      <c r="P24" s="105"/>
      <c r="Q24" s="103"/>
      <c r="R24" s="103"/>
      <c r="S24" s="103"/>
      <c r="T24" s="103"/>
      <c r="U24" s="103"/>
      <c r="V24" s="103"/>
    </row>
    <row r="25" spans="1:22" s="106" customFormat="1" ht="21">
      <c r="A25" s="102" t="s">
        <v>29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O25" s="104"/>
      <c r="P25" s="105"/>
      <c r="Q25" s="103"/>
      <c r="R25" s="103"/>
      <c r="S25" s="103"/>
      <c r="T25" s="103"/>
      <c r="U25" s="103"/>
      <c r="V25" s="103"/>
    </row>
    <row r="26" spans="1:22" s="106" customFormat="1" ht="21">
      <c r="A26" s="102" t="s">
        <v>30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  <c r="O26" s="104"/>
      <c r="P26" s="105"/>
      <c r="Q26" s="103"/>
      <c r="R26" s="103"/>
      <c r="S26" s="103"/>
      <c r="T26" s="103"/>
      <c r="U26" s="103"/>
      <c r="V26" s="103"/>
    </row>
    <row r="27" spans="1:22" s="106" customFormat="1" ht="21">
      <c r="A27" s="102" t="s">
        <v>31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104"/>
      <c r="P27" s="105"/>
      <c r="Q27" s="103"/>
      <c r="R27" s="103"/>
      <c r="S27" s="103"/>
      <c r="T27" s="103"/>
      <c r="U27" s="103"/>
      <c r="V27" s="103"/>
    </row>
    <row r="28" spans="1:22" ht="42">
      <c r="A28" s="114" t="s">
        <v>32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  <c r="O28" s="117"/>
      <c r="P28" s="105"/>
      <c r="Q28" s="118"/>
      <c r="R28" s="118"/>
      <c r="S28" s="118"/>
      <c r="T28" s="118"/>
      <c r="U28" s="118"/>
      <c r="V28" s="118"/>
    </row>
    <row r="29" spans="1:22" s="106" customFormat="1" ht="42">
      <c r="A29" s="119" t="s">
        <v>33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  <c r="O29" s="104"/>
      <c r="P29" s="105"/>
      <c r="Q29" s="103"/>
      <c r="R29" s="103"/>
      <c r="S29" s="103"/>
      <c r="T29" s="103"/>
      <c r="U29" s="103"/>
      <c r="V29" s="103"/>
    </row>
    <row r="30" spans="1:22" s="106" customFormat="1" ht="21">
      <c r="A30" s="102" t="s">
        <v>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4"/>
      <c r="P30" s="105"/>
      <c r="Q30" s="103"/>
      <c r="R30" s="103"/>
      <c r="S30" s="103"/>
      <c r="T30" s="103"/>
      <c r="U30" s="103"/>
      <c r="V30" s="103"/>
    </row>
    <row r="31" spans="1:22" s="106" customFormat="1" ht="21">
      <c r="A31" s="102" t="s">
        <v>52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/>
      <c r="O31" s="104"/>
      <c r="P31" s="105"/>
      <c r="Q31" s="103"/>
      <c r="R31" s="103"/>
      <c r="S31" s="103"/>
      <c r="T31" s="103"/>
      <c r="U31" s="103"/>
      <c r="V31" s="103"/>
    </row>
    <row r="32" spans="1:22" s="106" customFormat="1" ht="21">
      <c r="A32" s="102" t="s">
        <v>53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4"/>
      <c r="O32" s="104"/>
      <c r="P32" s="105"/>
      <c r="Q32" s="103"/>
      <c r="R32" s="103"/>
      <c r="S32" s="103"/>
      <c r="T32" s="103"/>
      <c r="U32" s="103"/>
      <c r="V32" s="103"/>
    </row>
    <row r="33" spans="1:22" s="106" customFormat="1" ht="21">
      <c r="A33" s="119" t="s">
        <v>54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104"/>
      <c r="P33" s="105"/>
      <c r="Q33" s="103"/>
      <c r="R33" s="103"/>
      <c r="S33" s="103"/>
      <c r="T33" s="103"/>
      <c r="U33" s="103"/>
      <c r="V33" s="103"/>
    </row>
    <row r="34" spans="1:22" ht="21">
      <c r="A34" s="120" t="s">
        <v>35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6"/>
      <c r="O34" s="117"/>
      <c r="P34" s="105"/>
      <c r="Q34" s="118"/>
      <c r="R34" s="121">
        <v>180160</v>
      </c>
      <c r="S34" s="121">
        <v>36408</v>
      </c>
      <c r="T34" s="122">
        <v>20265.23</v>
      </c>
      <c r="U34" s="122">
        <v>56673.23</v>
      </c>
      <c r="V34" s="118">
        <v>31.46</v>
      </c>
    </row>
    <row r="35" spans="1:22" s="106" customFormat="1" ht="21">
      <c r="A35" s="104" t="s">
        <v>36</v>
      </c>
      <c r="B35" s="123">
        <v>75000</v>
      </c>
      <c r="C35" s="123">
        <v>4510</v>
      </c>
      <c r="D35" s="123">
        <v>4528</v>
      </c>
      <c r="E35" s="123">
        <v>9038</v>
      </c>
      <c r="F35" s="123">
        <v>316</v>
      </c>
      <c r="G35" s="123">
        <v>420</v>
      </c>
      <c r="H35" s="123">
        <v>1319</v>
      </c>
      <c r="I35" s="123">
        <v>1400</v>
      </c>
      <c r="J35" s="123">
        <v>405</v>
      </c>
      <c r="K35" s="123">
        <v>550</v>
      </c>
      <c r="L35" s="123">
        <v>105</v>
      </c>
      <c r="M35" s="123">
        <v>214</v>
      </c>
      <c r="N35" s="123">
        <f>C35+F35+H35+J35+L35</f>
        <v>6655</v>
      </c>
      <c r="O35" s="124">
        <f>D35+G35+I35+K35+M35</f>
        <v>7112</v>
      </c>
      <c r="P35" s="125">
        <f aca="true" t="shared" si="0" ref="P35:P42">SUM(N35:O35)</f>
        <v>13767</v>
      </c>
      <c r="Q35" s="126">
        <f>(O35+N35)/B35*100</f>
        <v>18.356</v>
      </c>
      <c r="R35" s="103"/>
      <c r="S35" s="103"/>
      <c r="T35" s="103"/>
      <c r="U35" s="103"/>
      <c r="V35" s="103"/>
    </row>
    <row r="36" spans="1:22" s="106" customFormat="1" ht="21">
      <c r="A36" s="104" t="s">
        <v>37</v>
      </c>
      <c r="B36" s="123">
        <v>3000</v>
      </c>
      <c r="C36" s="123">
        <v>444</v>
      </c>
      <c r="D36" s="123">
        <v>492</v>
      </c>
      <c r="E36" s="123">
        <v>936</v>
      </c>
      <c r="F36" s="123">
        <v>3</v>
      </c>
      <c r="G36" s="123">
        <v>3</v>
      </c>
      <c r="H36" s="123">
        <v>7</v>
      </c>
      <c r="I36" s="123">
        <v>3</v>
      </c>
      <c r="J36" s="123">
        <v>4</v>
      </c>
      <c r="K36" s="123">
        <v>2</v>
      </c>
      <c r="L36" s="123">
        <v>2</v>
      </c>
      <c r="M36" s="123">
        <v>1</v>
      </c>
      <c r="N36" s="123">
        <f aca="true" t="shared" si="1" ref="N36:O45">C36+F36+H36+J36+L36</f>
        <v>460</v>
      </c>
      <c r="O36" s="124">
        <f t="shared" si="1"/>
        <v>501</v>
      </c>
      <c r="P36" s="125">
        <f t="shared" si="0"/>
        <v>961</v>
      </c>
      <c r="Q36" s="126">
        <f>(O36+N36)/B36*100</f>
        <v>32.03333333333334</v>
      </c>
      <c r="R36" s="103"/>
      <c r="S36" s="103"/>
      <c r="T36" s="103"/>
      <c r="U36" s="103"/>
      <c r="V36" s="103"/>
    </row>
    <row r="37" spans="1:22" s="106" customFormat="1" ht="21">
      <c r="A37" s="104" t="s">
        <v>38</v>
      </c>
      <c r="B37" s="123">
        <v>20000</v>
      </c>
      <c r="C37" s="123">
        <v>1022</v>
      </c>
      <c r="D37" s="123">
        <v>1202</v>
      </c>
      <c r="E37" s="123">
        <v>2224</v>
      </c>
      <c r="F37" s="123">
        <v>130</v>
      </c>
      <c r="G37" s="123">
        <v>158</v>
      </c>
      <c r="H37" s="123">
        <v>127</v>
      </c>
      <c r="I37" s="123">
        <v>188</v>
      </c>
      <c r="J37" s="123">
        <v>131</v>
      </c>
      <c r="K37" s="123">
        <v>155</v>
      </c>
      <c r="L37" s="123">
        <v>23</v>
      </c>
      <c r="M37" s="123">
        <v>38</v>
      </c>
      <c r="N37" s="123">
        <f t="shared" si="1"/>
        <v>1433</v>
      </c>
      <c r="O37" s="124">
        <f t="shared" si="1"/>
        <v>1741</v>
      </c>
      <c r="P37" s="125">
        <f t="shared" si="0"/>
        <v>3174</v>
      </c>
      <c r="Q37" s="103"/>
      <c r="R37" s="103"/>
      <c r="S37" s="103"/>
      <c r="T37" s="103"/>
      <c r="U37" s="103"/>
      <c r="V37" s="103"/>
    </row>
    <row r="38" spans="1:22" s="106" customFormat="1" ht="21">
      <c r="A38" s="103" t="s">
        <v>110</v>
      </c>
      <c r="B38" s="110">
        <v>10000</v>
      </c>
      <c r="C38" s="110">
        <v>383</v>
      </c>
      <c r="D38" s="110">
        <v>352</v>
      </c>
      <c r="E38" s="110">
        <v>735</v>
      </c>
      <c r="F38" s="110">
        <v>16</v>
      </c>
      <c r="G38" s="110">
        <v>20</v>
      </c>
      <c r="H38" s="110">
        <v>24</v>
      </c>
      <c r="I38" s="110">
        <v>30</v>
      </c>
      <c r="J38" s="110">
        <v>20</v>
      </c>
      <c r="K38" s="110">
        <v>25</v>
      </c>
      <c r="L38" s="110">
        <v>4</v>
      </c>
      <c r="M38" s="110">
        <v>9</v>
      </c>
      <c r="N38" s="110">
        <f t="shared" si="1"/>
        <v>447</v>
      </c>
      <c r="O38" s="127">
        <f t="shared" si="1"/>
        <v>436</v>
      </c>
      <c r="P38" s="125">
        <f t="shared" si="0"/>
        <v>883</v>
      </c>
      <c r="Q38" s="103"/>
      <c r="R38" s="103"/>
      <c r="S38" s="103"/>
      <c r="T38" s="103"/>
      <c r="U38" s="103"/>
      <c r="V38" s="103"/>
    </row>
    <row r="39" spans="1:22" s="106" customFormat="1" ht="21">
      <c r="A39" s="103" t="s">
        <v>111</v>
      </c>
      <c r="B39" s="110">
        <v>4000</v>
      </c>
      <c r="C39" s="110">
        <v>406</v>
      </c>
      <c r="D39" s="110">
        <v>519</v>
      </c>
      <c r="E39" s="110">
        <v>925</v>
      </c>
      <c r="F39" s="110">
        <v>44</v>
      </c>
      <c r="G39" s="110">
        <v>58</v>
      </c>
      <c r="H39" s="110">
        <v>54</v>
      </c>
      <c r="I39" s="110">
        <v>104</v>
      </c>
      <c r="J39" s="110">
        <v>72</v>
      </c>
      <c r="K39" s="110">
        <v>90</v>
      </c>
      <c r="L39" s="110">
        <v>13</v>
      </c>
      <c r="M39" s="110">
        <v>20</v>
      </c>
      <c r="N39" s="110">
        <f t="shared" si="1"/>
        <v>589</v>
      </c>
      <c r="O39" s="127">
        <f t="shared" si="1"/>
        <v>791</v>
      </c>
      <c r="P39" s="125">
        <f t="shared" si="0"/>
        <v>1380</v>
      </c>
      <c r="Q39" s="103"/>
      <c r="R39" s="103"/>
      <c r="S39" s="103"/>
      <c r="T39" s="103"/>
      <c r="U39" s="103"/>
      <c r="V39" s="103"/>
    </row>
    <row r="40" spans="1:22" s="106" customFormat="1" ht="21">
      <c r="A40" s="103" t="s">
        <v>112</v>
      </c>
      <c r="B40" s="110">
        <v>2000</v>
      </c>
      <c r="C40" s="110">
        <v>96</v>
      </c>
      <c r="D40" s="110">
        <v>189</v>
      </c>
      <c r="E40" s="110">
        <v>285</v>
      </c>
      <c r="F40" s="110">
        <v>45</v>
      </c>
      <c r="G40" s="110">
        <v>50</v>
      </c>
      <c r="H40" s="110">
        <v>16</v>
      </c>
      <c r="I40" s="110">
        <v>20</v>
      </c>
      <c r="J40" s="110">
        <v>14</v>
      </c>
      <c r="K40" s="110">
        <v>15</v>
      </c>
      <c r="L40" s="110">
        <v>3</v>
      </c>
      <c r="M40" s="110">
        <v>4</v>
      </c>
      <c r="N40" s="110">
        <f t="shared" si="1"/>
        <v>174</v>
      </c>
      <c r="O40" s="127">
        <f t="shared" si="1"/>
        <v>278</v>
      </c>
      <c r="P40" s="125">
        <f t="shared" si="0"/>
        <v>452</v>
      </c>
      <c r="Q40" s="103"/>
      <c r="R40" s="103"/>
      <c r="S40" s="103"/>
      <c r="T40" s="103"/>
      <c r="U40" s="103"/>
      <c r="V40" s="103"/>
    </row>
    <row r="41" spans="1:22" s="106" customFormat="1" ht="21">
      <c r="A41" s="103" t="s">
        <v>113</v>
      </c>
      <c r="B41" s="110">
        <v>4000</v>
      </c>
      <c r="C41" s="110">
        <v>137</v>
      </c>
      <c r="D41" s="110">
        <v>142</v>
      </c>
      <c r="E41" s="110">
        <v>279</v>
      </c>
      <c r="F41" s="110">
        <v>25</v>
      </c>
      <c r="G41" s="110">
        <v>30</v>
      </c>
      <c r="H41" s="110">
        <v>33</v>
      </c>
      <c r="I41" s="110">
        <v>34</v>
      </c>
      <c r="J41" s="110">
        <v>25</v>
      </c>
      <c r="K41" s="110">
        <v>25</v>
      </c>
      <c r="L41" s="110">
        <v>3</v>
      </c>
      <c r="M41" s="110">
        <v>5</v>
      </c>
      <c r="N41" s="110">
        <f t="shared" si="1"/>
        <v>223</v>
      </c>
      <c r="O41" s="127">
        <f t="shared" si="1"/>
        <v>236</v>
      </c>
      <c r="P41" s="125">
        <f t="shared" si="0"/>
        <v>459</v>
      </c>
      <c r="Q41" s="103"/>
      <c r="R41" s="103"/>
      <c r="S41" s="103"/>
      <c r="T41" s="103"/>
      <c r="U41" s="103"/>
      <c r="V41" s="103"/>
    </row>
    <row r="42" spans="1:22" s="111" customFormat="1" ht="21">
      <c r="A42" s="104" t="s">
        <v>39</v>
      </c>
      <c r="B42" s="123">
        <v>2400</v>
      </c>
      <c r="C42" s="123">
        <v>843</v>
      </c>
      <c r="D42" s="123">
        <v>839</v>
      </c>
      <c r="E42" s="123">
        <v>1682</v>
      </c>
      <c r="F42" s="123">
        <v>86</v>
      </c>
      <c r="G42" s="123">
        <v>87</v>
      </c>
      <c r="H42" s="123">
        <v>127</v>
      </c>
      <c r="I42" s="123">
        <v>149</v>
      </c>
      <c r="J42" s="123">
        <v>61</v>
      </c>
      <c r="K42" s="123">
        <v>72</v>
      </c>
      <c r="L42" s="123">
        <v>18</v>
      </c>
      <c r="M42" s="123">
        <v>15</v>
      </c>
      <c r="N42" s="123">
        <f t="shared" si="1"/>
        <v>1135</v>
      </c>
      <c r="O42" s="124">
        <f t="shared" si="1"/>
        <v>1162</v>
      </c>
      <c r="P42" s="125">
        <f t="shared" si="0"/>
        <v>2297</v>
      </c>
      <c r="Q42" s="126">
        <f>(O42+N42)/B42*100</f>
        <v>95.70833333333333</v>
      </c>
      <c r="R42" s="104"/>
      <c r="S42" s="104"/>
      <c r="T42" s="104"/>
      <c r="U42" s="104"/>
      <c r="V42" s="104"/>
    </row>
    <row r="43" spans="1:22" ht="21">
      <c r="A43" s="118" t="s">
        <v>114</v>
      </c>
      <c r="B43" s="121">
        <v>1000</v>
      </c>
      <c r="C43" s="121">
        <v>263</v>
      </c>
      <c r="D43" s="121">
        <v>237</v>
      </c>
      <c r="E43" s="121">
        <v>500</v>
      </c>
      <c r="F43" s="121">
        <v>40</v>
      </c>
      <c r="G43" s="121">
        <v>28</v>
      </c>
      <c r="H43" s="121">
        <v>56</v>
      </c>
      <c r="I43" s="121">
        <v>59</v>
      </c>
      <c r="J43" s="121">
        <v>27</v>
      </c>
      <c r="K43" s="121">
        <v>32</v>
      </c>
      <c r="L43" s="121">
        <v>0</v>
      </c>
      <c r="M43" s="121">
        <v>0</v>
      </c>
      <c r="N43" s="110">
        <f t="shared" si="1"/>
        <v>386</v>
      </c>
      <c r="O43" s="127">
        <f t="shared" si="1"/>
        <v>356</v>
      </c>
      <c r="P43" s="125">
        <f>SUM(N43:O43)</f>
        <v>742</v>
      </c>
      <c r="Q43" s="118"/>
      <c r="R43" s="118"/>
      <c r="S43" s="118"/>
      <c r="T43" s="118"/>
      <c r="U43" s="118"/>
      <c r="V43" s="118"/>
    </row>
    <row r="44" spans="1:22" ht="21">
      <c r="A44" s="118" t="s">
        <v>115</v>
      </c>
      <c r="B44" s="121">
        <v>800</v>
      </c>
      <c r="C44" s="121">
        <v>365</v>
      </c>
      <c r="D44" s="121">
        <v>370</v>
      </c>
      <c r="E44" s="121">
        <v>735</v>
      </c>
      <c r="F44" s="121">
        <v>23</v>
      </c>
      <c r="G44" s="121">
        <v>31</v>
      </c>
      <c r="H44" s="121">
        <v>25</v>
      </c>
      <c r="I44" s="121">
        <v>32</v>
      </c>
      <c r="J44" s="121">
        <v>6</v>
      </c>
      <c r="K44" s="121">
        <v>6</v>
      </c>
      <c r="L44" s="121">
        <v>0</v>
      </c>
      <c r="M44" s="121">
        <v>0</v>
      </c>
      <c r="N44" s="110">
        <f t="shared" si="1"/>
        <v>419</v>
      </c>
      <c r="O44" s="127">
        <f t="shared" si="1"/>
        <v>439</v>
      </c>
      <c r="P44" s="125">
        <f>SUM(N44:O44)</f>
        <v>858</v>
      </c>
      <c r="Q44" s="118"/>
      <c r="R44" s="118"/>
      <c r="S44" s="118"/>
      <c r="T44" s="118"/>
      <c r="U44" s="118"/>
      <c r="V44" s="118"/>
    </row>
    <row r="45" spans="1:22" ht="21">
      <c r="A45" s="118" t="s">
        <v>116</v>
      </c>
      <c r="B45" s="121">
        <v>600</v>
      </c>
      <c r="C45" s="121">
        <v>215</v>
      </c>
      <c r="D45" s="121">
        <v>232</v>
      </c>
      <c r="E45" s="121">
        <v>447</v>
      </c>
      <c r="F45" s="121">
        <v>23</v>
      </c>
      <c r="G45" s="121">
        <v>28</v>
      </c>
      <c r="H45" s="121">
        <v>46</v>
      </c>
      <c r="I45" s="121">
        <v>58</v>
      </c>
      <c r="J45" s="121">
        <v>28</v>
      </c>
      <c r="K45" s="121">
        <v>34</v>
      </c>
      <c r="L45" s="121">
        <v>18</v>
      </c>
      <c r="M45" s="121">
        <v>15</v>
      </c>
      <c r="N45" s="110">
        <f t="shared" si="1"/>
        <v>330</v>
      </c>
      <c r="O45" s="127">
        <f t="shared" si="1"/>
        <v>367</v>
      </c>
      <c r="P45" s="125">
        <f>SUM(N45:O45)</f>
        <v>697</v>
      </c>
      <c r="Q45" s="118"/>
      <c r="R45" s="118"/>
      <c r="S45" s="118"/>
      <c r="T45" s="118"/>
      <c r="U45" s="118"/>
      <c r="V45" s="118"/>
    </row>
    <row r="46" spans="1:22" ht="21">
      <c r="A46" s="118" t="s">
        <v>117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8"/>
      <c r="O46" s="128"/>
      <c r="P46" s="125"/>
      <c r="Q46" s="118"/>
      <c r="R46" s="118"/>
      <c r="S46" s="118"/>
      <c r="T46" s="118"/>
      <c r="U46" s="118"/>
      <c r="V46" s="118"/>
    </row>
    <row r="47" spans="1:22" s="88" customFormat="1" ht="21">
      <c r="A47" s="117" t="s">
        <v>65</v>
      </c>
      <c r="B47" s="128">
        <v>60000</v>
      </c>
      <c r="C47" s="128">
        <f>C48</f>
        <v>2646</v>
      </c>
      <c r="D47" s="128">
        <f>D48</f>
        <v>2513</v>
      </c>
      <c r="E47" s="128">
        <f>E48</f>
        <v>5159</v>
      </c>
      <c r="F47" s="128"/>
      <c r="G47" s="128"/>
      <c r="H47" s="128"/>
      <c r="I47" s="128"/>
      <c r="J47" s="128"/>
      <c r="K47" s="128"/>
      <c r="L47" s="128"/>
      <c r="M47" s="128"/>
      <c r="N47" s="128">
        <f>N48</f>
        <v>3567</v>
      </c>
      <c r="O47" s="128">
        <f>O48</f>
        <v>3409</v>
      </c>
      <c r="P47" s="125"/>
      <c r="Q47" s="129">
        <f>(O47+N47)/B47*100</f>
        <v>11.626666666666667</v>
      </c>
      <c r="R47" s="128">
        <v>346120</v>
      </c>
      <c r="S47" s="128">
        <v>58820</v>
      </c>
      <c r="T47" s="117"/>
      <c r="U47" s="128">
        <v>58820</v>
      </c>
      <c r="V47" s="129">
        <f>U47/R47*100</f>
        <v>16.994106090373283</v>
      </c>
    </row>
    <row r="48" spans="1:22" ht="21">
      <c r="A48" s="118" t="s">
        <v>118</v>
      </c>
      <c r="B48" s="121">
        <v>60000</v>
      </c>
      <c r="C48" s="130">
        <v>2646</v>
      </c>
      <c r="D48" s="130">
        <v>2513</v>
      </c>
      <c r="E48" s="130">
        <v>5159</v>
      </c>
      <c r="F48" s="121">
        <v>216</v>
      </c>
      <c r="G48" s="121">
        <v>234</v>
      </c>
      <c r="H48" s="121">
        <v>296</v>
      </c>
      <c r="I48" s="121">
        <v>304</v>
      </c>
      <c r="J48" s="121">
        <v>252</v>
      </c>
      <c r="K48" s="121">
        <v>251</v>
      </c>
      <c r="L48" s="121">
        <v>157</v>
      </c>
      <c r="M48" s="121">
        <v>107</v>
      </c>
      <c r="N48" s="131">
        <v>3567</v>
      </c>
      <c r="O48" s="131">
        <v>3409</v>
      </c>
      <c r="P48" s="132">
        <f>SUM(N48:O48)</f>
        <v>6976</v>
      </c>
      <c r="Q48" s="118"/>
      <c r="R48" s="118"/>
      <c r="S48" s="118"/>
      <c r="T48" s="118"/>
      <c r="U48" s="118"/>
      <c r="V48" s="118"/>
    </row>
    <row r="49" spans="1:22" ht="21">
      <c r="A49" s="118" t="s">
        <v>64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8"/>
      <c r="O49" s="128"/>
      <c r="P49" s="125"/>
      <c r="Q49" s="118"/>
      <c r="R49" s="118"/>
      <c r="S49" s="118"/>
      <c r="T49" s="118"/>
      <c r="U49" s="118"/>
      <c r="V49" s="118"/>
    </row>
    <row r="50" spans="1:22" ht="21">
      <c r="A50" s="116" t="s">
        <v>40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6"/>
      <c r="O50" s="117"/>
      <c r="P50" s="105"/>
      <c r="Q50" s="118"/>
      <c r="R50" s="118"/>
      <c r="S50" s="118"/>
      <c r="T50" s="118"/>
      <c r="U50" s="118"/>
      <c r="V50" s="118"/>
    </row>
    <row r="51" spans="1:22" s="111" customFormat="1" ht="21">
      <c r="A51" s="104" t="s">
        <v>41</v>
      </c>
      <c r="B51" s="104">
        <v>803</v>
      </c>
      <c r="C51" s="104">
        <v>280</v>
      </c>
      <c r="D51" s="104">
        <v>201</v>
      </c>
      <c r="E51" s="104">
        <v>481</v>
      </c>
      <c r="F51" s="104"/>
      <c r="G51" s="104"/>
      <c r="H51" s="104"/>
      <c r="I51" s="104"/>
      <c r="J51" s="104"/>
      <c r="K51" s="104"/>
      <c r="L51" s="104"/>
      <c r="M51" s="104"/>
      <c r="N51" s="104">
        <v>280</v>
      </c>
      <c r="O51" s="104">
        <v>201</v>
      </c>
      <c r="P51" s="105"/>
      <c r="Q51" s="126">
        <f>(O51+N51)/B51*100</f>
        <v>59.90037359900373</v>
      </c>
      <c r="R51" s="133">
        <v>143400</v>
      </c>
      <c r="S51" s="133">
        <v>143400</v>
      </c>
      <c r="T51" s="133">
        <v>0</v>
      </c>
      <c r="U51" s="133">
        <f>T51+S51</f>
        <v>143400</v>
      </c>
      <c r="V51" s="134">
        <f>U51/R51*100</f>
        <v>100</v>
      </c>
    </row>
    <row r="52" spans="1:22" s="111" customFormat="1" ht="21">
      <c r="A52" s="104" t="s">
        <v>42</v>
      </c>
      <c r="B52" s="104">
        <v>481</v>
      </c>
      <c r="C52" s="104">
        <v>280</v>
      </c>
      <c r="D52" s="104">
        <v>201</v>
      </c>
      <c r="E52" s="104">
        <v>481</v>
      </c>
      <c r="F52" s="104"/>
      <c r="G52" s="104"/>
      <c r="H52" s="104"/>
      <c r="I52" s="104"/>
      <c r="J52" s="104"/>
      <c r="K52" s="104"/>
      <c r="L52" s="104"/>
      <c r="M52" s="104"/>
      <c r="N52" s="104">
        <v>280</v>
      </c>
      <c r="O52" s="104">
        <v>201</v>
      </c>
      <c r="P52" s="105"/>
      <c r="Q52" s="126"/>
      <c r="R52" s="104"/>
      <c r="S52" s="104"/>
      <c r="T52" s="104"/>
      <c r="U52" s="104"/>
      <c r="V52" s="104"/>
    </row>
    <row r="53" spans="1:22" s="111" customFormat="1" ht="21">
      <c r="A53" s="104" t="s">
        <v>43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5"/>
      <c r="Q53" s="104"/>
      <c r="R53" s="104"/>
      <c r="S53" s="104"/>
      <c r="T53" s="104"/>
      <c r="U53" s="104"/>
      <c r="V53" s="104"/>
    </row>
    <row r="54" spans="1:22" ht="21">
      <c r="A54" s="135" t="s">
        <v>119</v>
      </c>
      <c r="B54" s="103">
        <v>30</v>
      </c>
      <c r="C54" s="103">
        <v>14</v>
      </c>
      <c r="D54" s="103">
        <v>16</v>
      </c>
      <c r="E54" s="103">
        <v>30</v>
      </c>
      <c r="F54" s="103"/>
      <c r="G54" s="103"/>
      <c r="H54" s="103"/>
      <c r="I54" s="103"/>
      <c r="J54" s="103"/>
      <c r="K54" s="103"/>
      <c r="L54" s="103"/>
      <c r="M54" s="103"/>
      <c r="N54" s="104">
        <v>14</v>
      </c>
      <c r="O54" s="104">
        <v>16</v>
      </c>
      <c r="P54" s="105"/>
      <c r="Q54" s="103">
        <v>100</v>
      </c>
      <c r="R54" s="118"/>
      <c r="S54" s="118"/>
      <c r="T54" s="118"/>
      <c r="U54" s="118"/>
      <c r="V54" s="118"/>
    </row>
    <row r="55" spans="1:22" ht="42">
      <c r="A55" s="135" t="s">
        <v>45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  <c r="O55" s="117"/>
      <c r="P55" s="105"/>
      <c r="Q55" s="118"/>
      <c r="R55" s="118"/>
      <c r="S55" s="118"/>
      <c r="T55" s="118"/>
      <c r="U55" s="118"/>
      <c r="V55" s="118"/>
    </row>
    <row r="56" spans="1:22" s="111" customFormat="1" ht="21">
      <c r="A56" s="104" t="s">
        <v>46</v>
      </c>
      <c r="B56" s="104">
        <v>803</v>
      </c>
      <c r="C56" s="104">
        <v>468</v>
      </c>
      <c r="D56" s="104">
        <v>335</v>
      </c>
      <c r="E56" s="104">
        <v>803</v>
      </c>
      <c r="F56" s="104"/>
      <c r="G56" s="104"/>
      <c r="H56" s="104"/>
      <c r="I56" s="104"/>
      <c r="J56" s="104"/>
      <c r="K56" s="104"/>
      <c r="L56" s="104"/>
      <c r="M56" s="104"/>
      <c r="N56" s="104">
        <v>468</v>
      </c>
      <c r="O56" s="104">
        <v>335</v>
      </c>
      <c r="P56" s="105"/>
      <c r="Q56" s="104">
        <v>100</v>
      </c>
      <c r="R56" s="123">
        <v>619644</v>
      </c>
      <c r="S56" s="136">
        <v>51839.22</v>
      </c>
      <c r="T56" s="134">
        <v>91274.99</v>
      </c>
      <c r="U56" s="137">
        <f>T56+S56</f>
        <v>143114.21000000002</v>
      </c>
      <c r="V56" s="126">
        <f>U56/R56*100</f>
        <v>23.096198785108875</v>
      </c>
    </row>
    <row r="57" spans="1:22" s="106" customFormat="1" ht="21">
      <c r="A57" s="103" t="s">
        <v>47</v>
      </c>
      <c r="B57" s="103"/>
      <c r="C57" s="103">
        <v>34</v>
      </c>
      <c r="D57" s="103">
        <v>24</v>
      </c>
      <c r="E57" s="103">
        <v>58</v>
      </c>
      <c r="F57" s="103"/>
      <c r="G57" s="103"/>
      <c r="H57" s="103"/>
      <c r="I57" s="103"/>
      <c r="J57" s="103"/>
      <c r="K57" s="103"/>
      <c r="L57" s="103"/>
      <c r="M57" s="103"/>
      <c r="N57" s="104">
        <v>34</v>
      </c>
      <c r="O57" s="104">
        <v>24</v>
      </c>
      <c r="P57" s="105"/>
      <c r="Q57" s="103"/>
      <c r="R57" s="103"/>
      <c r="S57" s="103"/>
      <c r="T57" s="103"/>
      <c r="U57" s="103"/>
      <c r="V57" s="103"/>
    </row>
    <row r="58" spans="1:22" s="106" customFormat="1" ht="21">
      <c r="A58" s="103" t="s">
        <v>48</v>
      </c>
      <c r="B58" s="103"/>
      <c r="C58" s="103">
        <v>199</v>
      </c>
      <c r="D58" s="103">
        <v>155</v>
      </c>
      <c r="E58" s="103">
        <v>354</v>
      </c>
      <c r="F58" s="103"/>
      <c r="G58" s="103"/>
      <c r="H58" s="103"/>
      <c r="I58" s="103"/>
      <c r="J58" s="103"/>
      <c r="K58" s="103"/>
      <c r="L58" s="103"/>
      <c r="M58" s="103"/>
      <c r="N58" s="104">
        <v>199</v>
      </c>
      <c r="O58" s="104">
        <v>155</v>
      </c>
      <c r="P58" s="105"/>
      <c r="Q58" s="103"/>
      <c r="R58" s="103"/>
      <c r="S58" s="103"/>
      <c r="T58" s="103"/>
      <c r="U58" s="103"/>
      <c r="V58" s="103"/>
    </row>
    <row r="59" spans="1:22" s="106" customFormat="1" ht="21">
      <c r="A59" s="103" t="s">
        <v>49</v>
      </c>
      <c r="B59" s="103"/>
      <c r="C59" s="103">
        <v>235</v>
      </c>
      <c r="D59" s="103">
        <v>156</v>
      </c>
      <c r="E59" s="103">
        <v>391</v>
      </c>
      <c r="F59" s="103"/>
      <c r="G59" s="103"/>
      <c r="H59" s="103"/>
      <c r="I59" s="103"/>
      <c r="J59" s="103"/>
      <c r="K59" s="103"/>
      <c r="L59" s="103"/>
      <c r="M59" s="103"/>
      <c r="N59" s="104">
        <v>235</v>
      </c>
      <c r="O59" s="104">
        <v>156</v>
      </c>
      <c r="P59" s="105"/>
      <c r="Q59" s="103"/>
      <c r="R59" s="103"/>
      <c r="S59" s="103"/>
      <c r="T59" s="103"/>
      <c r="U59" s="103"/>
      <c r="V59" s="103"/>
    </row>
    <row r="60" spans="1:22" s="106" customFormat="1" ht="21">
      <c r="A60" s="104" t="s">
        <v>50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4"/>
      <c r="O60" s="104"/>
      <c r="P60" s="105"/>
      <c r="Q60" s="103"/>
      <c r="R60" s="103"/>
      <c r="S60" s="103"/>
      <c r="T60" s="103"/>
      <c r="U60" s="103"/>
      <c r="V60" s="103"/>
    </row>
    <row r="61" spans="1:22" s="106" customFormat="1" ht="21">
      <c r="A61" s="103" t="s">
        <v>47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4"/>
      <c r="O61" s="104"/>
      <c r="P61" s="105"/>
      <c r="Q61" s="103"/>
      <c r="R61" s="103"/>
      <c r="S61" s="103"/>
      <c r="T61" s="103"/>
      <c r="U61" s="103"/>
      <c r="V61" s="103"/>
    </row>
    <row r="62" spans="1:22" s="106" customFormat="1" ht="21">
      <c r="A62" s="103" t="s">
        <v>48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4"/>
      <c r="O62" s="104"/>
      <c r="P62" s="105"/>
      <c r="Q62" s="103"/>
      <c r="R62" s="103"/>
      <c r="S62" s="103"/>
      <c r="T62" s="103"/>
      <c r="U62" s="103"/>
      <c r="V62" s="103"/>
    </row>
    <row r="63" spans="1:22" s="106" customFormat="1" ht="21">
      <c r="A63" s="103" t="s">
        <v>49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4"/>
      <c r="O63" s="104"/>
      <c r="P63" s="105"/>
      <c r="Q63" s="103"/>
      <c r="R63" s="103"/>
      <c r="S63" s="103"/>
      <c r="T63" s="103"/>
      <c r="U63" s="103"/>
      <c r="V63" s="103"/>
    </row>
  </sheetData>
  <sheetProtection/>
  <mergeCells count="20">
    <mergeCell ref="B8:V8"/>
    <mergeCell ref="R5:R7"/>
    <mergeCell ref="S5:S7"/>
    <mergeCell ref="T5:T7"/>
    <mergeCell ref="U5:U7"/>
    <mergeCell ref="V5:V7"/>
    <mergeCell ref="F6:G6"/>
    <mergeCell ref="H6:I6"/>
    <mergeCell ref="J6:K6"/>
    <mergeCell ref="L6:M6"/>
    <mergeCell ref="A2:V2"/>
    <mergeCell ref="A3:V3"/>
    <mergeCell ref="A4:U4"/>
    <mergeCell ref="A5:A7"/>
    <mergeCell ref="B5:B7"/>
    <mergeCell ref="C5:D6"/>
    <mergeCell ref="E5:E6"/>
    <mergeCell ref="F5:M5"/>
    <mergeCell ref="N5:O6"/>
    <mergeCell ref="Q5:Q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98"/>
  <sheetViews>
    <sheetView zoomScalePageLayoutView="0" workbookViewId="0" topLeftCell="A1">
      <selection activeCell="C5" sqref="C5:D6"/>
    </sheetView>
  </sheetViews>
  <sheetFormatPr defaultColWidth="7.57421875" defaultRowHeight="12.75"/>
  <cols>
    <col min="1" max="1" width="47.57421875" style="1" customWidth="1"/>
    <col min="2" max="2" width="11.7109375" style="159" customWidth="1"/>
    <col min="3" max="4" width="4.7109375" style="160" customWidth="1"/>
    <col min="5" max="5" width="13.57421875" style="160" customWidth="1"/>
    <col min="6" max="15" width="4.7109375" style="160" customWidth="1"/>
    <col min="16" max="16" width="11.7109375" style="160" customWidth="1"/>
    <col min="17" max="21" width="11.7109375" style="1" customWidth="1"/>
    <col min="22" max="16384" width="7.57421875" style="1" customWidth="1"/>
  </cols>
  <sheetData>
    <row r="2" spans="1:21" ht="23.25">
      <c r="A2" s="224" t="s">
        <v>55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ht="23.25">
      <c r="A3" s="224" t="s">
        <v>120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</row>
    <row r="4" spans="1:20" ht="23.25">
      <c r="A4" s="225" t="s">
        <v>121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</row>
    <row r="5" spans="1:23" s="4" customFormat="1" ht="132.75" customHeight="1">
      <c r="A5" s="219" t="s">
        <v>0</v>
      </c>
      <c r="B5" s="210" t="s">
        <v>1</v>
      </c>
      <c r="C5" s="214" t="s">
        <v>58</v>
      </c>
      <c r="D5" s="215"/>
      <c r="E5" s="210" t="s">
        <v>59</v>
      </c>
      <c r="F5" s="214" t="s">
        <v>51</v>
      </c>
      <c r="G5" s="218"/>
      <c r="H5" s="218"/>
      <c r="I5" s="218"/>
      <c r="J5" s="218"/>
      <c r="K5" s="218"/>
      <c r="L5" s="218"/>
      <c r="M5" s="215"/>
      <c r="N5" s="214" t="s">
        <v>2</v>
      </c>
      <c r="O5" s="215"/>
      <c r="P5" s="210" t="s">
        <v>3</v>
      </c>
      <c r="Q5" s="210" t="s">
        <v>4</v>
      </c>
      <c r="R5" s="210" t="s">
        <v>5</v>
      </c>
      <c r="S5" s="210" t="s">
        <v>6</v>
      </c>
      <c r="T5" s="210" t="s">
        <v>7</v>
      </c>
      <c r="U5" s="210" t="s">
        <v>8</v>
      </c>
      <c r="V5" s="3"/>
      <c r="W5" s="3"/>
    </row>
    <row r="6" spans="1:23" s="4" customFormat="1" ht="28.5" customHeight="1">
      <c r="A6" s="220"/>
      <c r="B6" s="211"/>
      <c r="C6" s="216"/>
      <c r="D6" s="217"/>
      <c r="E6" s="212"/>
      <c r="F6" s="213" t="s">
        <v>9</v>
      </c>
      <c r="G6" s="213"/>
      <c r="H6" s="213" t="s">
        <v>10</v>
      </c>
      <c r="I6" s="213"/>
      <c r="J6" s="213" t="s">
        <v>11</v>
      </c>
      <c r="K6" s="213"/>
      <c r="L6" s="213" t="s">
        <v>12</v>
      </c>
      <c r="M6" s="213"/>
      <c r="N6" s="216"/>
      <c r="O6" s="217"/>
      <c r="P6" s="211"/>
      <c r="Q6" s="211"/>
      <c r="R6" s="211"/>
      <c r="S6" s="211"/>
      <c r="T6" s="211"/>
      <c r="U6" s="211"/>
      <c r="V6" s="3"/>
      <c r="W6" s="3"/>
    </row>
    <row r="7" spans="1:21" s="4" customFormat="1" ht="24" customHeight="1">
      <c r="A7" s="220"/>
      <c r="B7" s="212"/>
      <c r="C7" s="5" t="s">
        <v>56</v>
      </c>
      <c r="D7" s="5" t="s">
        <v>57</v>
      </c>
      <c r="E7" s="6" t="s">
        <v>60</v>
      </c>
      <c r="F7" s="5" t="s">
        <v>56</v>
      </c>
      <c r="G7" s="5" t="s">
        <v>57</v>
      </c>
      <c r="H7" s="5" t="s">
        <v>56</v>
      </c>
      <c r="I7" s="5" t="s">
        <v>57</v>
      </c>
      <c r="J7" s="5" t="s">
        <v>56</v>
      </c>
      <c r="K7" s="5" t="s">
        <v>57</v>
      </c>
      <c r="L7" s="5" t="s">
        <v>56</v>
      </c>
      <c r="M7" s="5" t="s">
        <v>57</v>
      </c>
      <c r="N7" s="5" t="s">
        <v>56</v>
      </c>
      <c r="O7" s="5" t="s">
        <v>57</v>
      </c>
      <c r="P7" s="212"/>
      <c r="Q7" s="212"/>
      <c r="R7" s="212"/>
      <c r="S7" s="212"/>
      <c r="T7" s="212"/>
      <c r="U7" s="212"/>
    </row>
    <row r="8" spans="1:21" s="4" customFormat="1" ht="24" customHeight="1">
      <c r="A8" s="7" t="s">
        <v>61</v>
      </c>
      <c r="B8" s="221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3"/>
    </row>
    <row r="9" spans="1:21" s="10" customFormat="1" ht="26.25" customHeight="1">
      <c r="A9" s="25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8"/>
      <c r="Q9" s="9"/>
      <c r="R9" s="9"/>
      <c r="S9" s="9"/>
      <c r="T9" s="9"/>
      <c r="U9" s="9"/>
    </row>
    <row r="10" spans="1:21" s="13" customFormat="1" ht="21">
      <c r="A10" s="11" t="s">
        <v>14</v>
      </c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1"/>
      <c r="Q10" s="12"/>
      <c r="R10" s="12"/>
      <c r="S10" s="12"/>
      <c r="T10" s="12"/>
      <c r="U10" s="12"/>
    </row>
    <row r="11" spans="1:21" s="13" customFormat="1" ht="21">
      <c r="A11" s="11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/>
      <c r="Q11" s="12"/>
      <c r="R11" s="12"/>
      <c r="S11" s="12"/>
      <c r="T11" s="12"/>
      <c r="U11" s="12"/>
    </row>
    <row r="12" spans="1:21" s="13" customFormat="1" ht="21">
      <c r="A12" s="107" t="s">
        <v>122</v>
      </c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1"/>
      <c r="Q12" s="12"/>
      <c r="R12" s="12"/>
      <c r="S12" s="12"/>
      <c r="T12" s="12"/>
      <c r="U12" s="12"/>
    </row>
    <row r="13" spans="1:21" s="13" customFormat="1" ht="21">
      <c r="A13" s="142" t="s">
        <v>123</v>
      </c>
      <c r="B13" s="139">
        <v>50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1"/>
      <c r="Q13" s="12"/>
      <c r="R13" s="12"/>
      <c r="S13" s="12"/>
      <c r="T13" s="12"/>
      <c r="U13" s="12"/>
    </row>
    <row r="14" spans="1:21" s="13" customFormat="1" ht="21">
      <c r="A14" s="143" t="s">
        <v>124</v>
      </c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1"/>
      <c r="Q14" s="12"/>
      <c r="R14" s="12"/>
      <c r="S14" s="12"/>
      <c r="T14" s="12"/>
      <c r="U14" s="12"/>
    </row>
    <row r="15" spans="1:21" s="13" customFormat="1" ht="21">
      <c r="A15" s="143" t="s">
        <v>125</v>
      </c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1"/>
      <c r="Q15" s="12"/>
      <c r="R15" s="12"/>
      <c r="S15" s="12"/>
      <c r="T15" s="12"/>
      <c r="U15" s="12"/>
    </row>
    <row r="16" spans="1:21" s="13" customFormat="1" ht="21">
      <c r="A16" s="107" t="s">
        <v>126</v>
      </c>
      <c r="B16" s="139">
        <v>50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1"/>
      <c r="Q16" s="12"/>
      <c r="R16" s="12"/>
      <c r="S16" s="12"/>
      <c r="T16" s="12"/>
      <c r="U16" s="12"/>
    </row>
    <row r="17" spans="1:21" s="13" customFormat="1" ht="21">
      <c r="A17" s="143" t="s">
        <v>127</v>
      </c>
      <c r="B17" s="139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1"/>
      <c r="Q17" s="12"/>
      <c r="R17" s="12"/>
      <c r="S17" s="12"/>
      <c r="T17" s="12"/>
      <c r="U17" s="12"/>
    </row>
    <row r="18" spans="1:21" s="13" customFormat="1" ht="21">
      <c r="A18" s="143" t="s">
        <v>128</v>
      </c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2"/>
      <c r="R18" s="12"/>
      <c r="S18" s="12"/>
      <c r="T18" s="12"/>
      <c r="U18" s="12"/>
    </row>
    <row r="19" spans="1:21" s="13" customFormat="1" ht="21">
      <c r="A19" s="107" t="s">
        <v>129</v>
      </c>
      <c r="B19" s="139">
        <v>50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1"/>
      <c r="Q19" s="12"/>
      <c r="R19" s="12"/>
      <c r="S19" s="12"/>
      <c r="T19" s="12"/>
      <c r="U19" s="12"/>
    </row>
    <row r="20" spans="1:21" s="13" customFormat="1" ht="21">
      <c r="A20" s="143" t="s">
        <v>130</v>
      </c>
      <c r="B20" s="139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1"/>
      <c r="Q20" s="12"/>
      <c r="R20" s="12"/>
      <c r="S20" s="12"/>
      <c r="T20" s="12"/>
      <c r="U20" s="12"/>
    </row>
    <row r="21" spans="1:21" s="13" customFormat="1" ht="21">
      <c r="A21" s="143" t="s">
        <v>131</v>
      </c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1"/>
      <c r="Q21" s="12"/>
      <c r="R21" s="12"/>
      <c r="S21" s="12"/>
      <c r="T21" s="12"/>
      <c r="U21" s="12"/>
    </row>
    <row r="22" spans="1:21" s="13" customFormat="1" ht="21">
      <c r="A22" s="107" t="s">
        <v>132</v>
      </c>
      <c r="B22" s="139">
        <v>50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12"/>
      <c r="R22" s="12"/>
      <c r="S22" s="12"/>
      <c r="T22" s="12"/>
      <c r="U22" s="12"/>
    </row>
    <row r="23" spans="1:21" s="13" customFormat="1" ht="21">
      <c r="A23" s="143" t="s">
        <v>133</v>
      </c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1"/>
      <c r="Q23" s="12"/>
      <c r="R23" s="12"/>
      <c r="S23" s="12"/>
      <c r="T23" s="12"/>
      <c r="U23" s="12"/>
    </row>
    <row r="24" spans="1:21" s="13" customFormat="1" ht="21">
      <c r="A24" s="143" t="s">
        <v>134</v>
      </c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12"/>
      <c r="R24" s="12"/>
      <c r="S24" s="12"/>
      <c r="T24" s="12"/>
      <c r="U24" s="12"/>
    </row>
    <row r="25" spans="1:21" s="13" customFormat="1" ht="21">
      <c r="A25" s="107" t="s">
        <v>135</v>
      </c>
      <c r="B25" s="139">
        <v>50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  <c r="Q25" s="12"/>
      <c r="R25" s="12"/>
      <c r="S25" s="12"/>
      <c r="T25" s="12"/>
      <c r="U25" s="12"/>
    </row>
    <row r="26" spans="1:21" s="13" customFormat="1" ht="21">
      <c r="A26" s="143" t="s">
        <v>136</v>
      </c>
      <c r="B26" s="139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12"/>
      <c r="R26" s="12"/>
      <c r="S26" s="12"/>
      <c r="T26" s="12"/>
      <c r="U26" s="12"/>
    </row>
    <row r="27" spans="1:21" s="13" customFormat="1" ht="21">
      <c r="A27" s="107" t="s">
        <v>137</v>
      </c>
      <c r="B27" s="139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1"/>
      <c r="Q27" s="12"/>
      <c r="R27" s="12"/>
      <c r="S27" s="12"/>
      <c r="T27" s="12"/>
      <c r="U27" s="12"/>
    </row>
    <row r="28" spans="1:21" s="13" customFormat="1" ht="21">
      <c r="A28" s="107" t="s">
        <v>138</v>
      </c>
      <c r="B28" s="139">
        <v>50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1"/>
      <c r="Q28" s="12"/>
      <c r="R28" s="12"/>
      <c r="S28" s="12"/>
      <c r="T28" s="12"/>
      <c r="U28" s="12"/>
    </row>
    <row r="29" spans="1:21" s="13" customFormat="1" ht="21">
      <c r="A29" s="107" t="s">
        <v>139</v>
      </c>
      <c r="B29" s="139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1"/>
      <c r="Q29" s="12"/>
      <c r="R29" s="12"/>
      <c r="S29" s="12"/>
      <c r="T29" s="12"/>
      <c r="U29" s="12"/>
    </row>
    <row r="30" spans="1:21" s="13" customFormat="1" ht="21">
      <c r="A30" s="107" t="s">
        <v>140</v>
      </c>
      <c r="B30" s="139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12"/>
      <c r="R30" s="12"/>
      <c r="S30" s="12"/>
      <c r="T30" s="12"/>
      <c r="U30" s="12"/>
    </row>
    <row r="31" spans="1:21" s="13" customFormat="1" ht="21">
      <c r="A31" s="107" t="s">
        <v>141</v>
      </c>
      <c r="B31" s="139">
        <v>50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12"/>
      <c r="R31" s="12"/>
      <c r="S31" s="12"/>
      <c r="T31" s="12"/>
      <c r="U31" s="12"/>
    </row>
    <row r="32" spans="1:21" s="13" customFormat="1" ht="21">
      <c r="A32" s="143" t="s">
        <v>142</v>
      </c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1"/>
      <c r="Q32" s="12"/>
      <c r="R32" s="12"/>
      <c r="S32" s="12"/>
      <c r="T32" s="12"/>
      <c r="U32" s="12"/>
    </row>
    <row r="33" spans="1:21" s="13" customFormat="1" ht="21">
      <c r="A33" s="143" t="s">
        <v>143</v>
      </c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12"/>
      <c r="R33" s="12"/>
      <c r="S33" s="12"/>
      <c r="T33" s="12"/>
      <c r="U33" s="12"/>
    </row>
    <row r="34" spans="1:21" s="13" customFormat="1" ht="21">
      <c r="A34" s="107" t="s">
        <v>144</v>
      </c>
      <c r="B34" s="139">
        <v>50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1"/>
      <c r="Q34" s="12"/>
      <c r="R34" s="12"/>
      <c r="S34" s="12"/>
      <c r="T34" s="12"/>
      <c r="U34" s="12"/>
    </row>
    <row r="35" spans="1:21" s="13" customFormat="1" ht="21">
      <c r="A35" s="143" t="s">
        <v>142</v>
      </c>
      <c r="B35" s="139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1"/>
      <c r="Q35" s="12"/>
      <c r="R35" s="12"/>
      <c r="S35" s="12"/>
      <c r="T35" s="12"/>
      <c r="U35" s="12"/>
    </row>
    <row r="36" spans="1:21" s="13" customFormat="1" ht="21">
      <c r="A36" s="143" t="s">
        <v>145</v>
      </c>
      <c r="B36" s="139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1"/>
      <c r="Q36" s="12"/>
      <c r="R36" s="12"/>
      <c r="S36" s="12"/>
      <c r="T36" s="12"/>
      <c r="U36" s="12"/>
    </row>
    <row r="37" spans="1:21" s="13" customFormat="1" ht="21">
      <c r="A37" s="107" t="s">
        <v>146</v>
      </c>
      <c r="B37" s="139">
        <v>50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1"/>
      <c r="Q37" s="12"/>
      <c r="R37" s="12"/>
      <c r="S37" s="12"/>
      <c r="T37" s="12"/>
      <c r="U37" s="12"/>
    </row>
    <row r="38" spans="1:21" s="13" customFormat="1" ht="21">
      <c r="A38" s="143" t="s">
        <v>147</v>
      </c>
      <c r="B38" s="139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1"/>
      <c r="Q38" s="12"/>
      <c r="R38" s="12"/>
      <c r="S38" s="12"/>
      <c r="T38" s="12"/>
      <c r="U38" s="12"/>
    </row>
    <row r="39" spans="1:21" s="13" customFormat="1" ht="21">
      <c r="A39" s="143" t="s">
        <v>148</v>
      </c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1"/>
      <c r="Q39" s="12"/>
      <c r="R39" s="12"/>
      <c r="S39" s="12"/>
      <c r="T39" s="12"/>
      <c r="U39" s="12"/>
    </row>
    <row r="40" spans="1:21" s="13" customFormat="1" ht="21">
      <c r="A40" s="107" t="s">
        <v>149</v>
      </c>
      <c r="B40" s="139">
        <v>50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1"/>
      <c r="Q40" s="12"/>
      <c r="R40" s="12"/>
      <c r="S40" s="12"/>
      <c r="T40" s="12"/>
      <c r="U40" s="12"/>
    </row>
    <row r="41" spans="1:21" s="13" customFormat="1" ht="21">
      <c r="A41" s="143" t="s">
        <v>133</v>
      </c>
      <c r="B41" s="139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1"/>
      <c r="Q41" s="12"/>
      <c r="R41" s="12"/>
      <c r="S41" s="12"/>
      <c r="T41" s="12"/>
      <c r="U41" s="12"/>
    </row>
    <row r="42" spans="1:21" s="13" customFormat="1" ht="21">
      <c r="A42" s="143" t="s">
        <v>150</v>
      </c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1"/>
      <c r="Q42" s="12"/>
      <c r="R42" s="12"/>
      <c r="S42" s="12"/>
      <c r="T42" s="12"/>
      <c r="U42" s="12"/>
    </row>
    <row r="43" spans="1:21" s="13" customFormat="1" ht="21">
      <c r="A43" s="107" t="s">
        <v>151</v>
      </c>
      <c r="B43" s="139">
        <v>50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1"/>
      <c r="Q43" s="12"/>
      <c r="R43" s="12"/>
      <c r="S43" s="12"/>
      <c r="T43" s="12"/>
      <c r="U43" s="12"/>
    </row>
    <row r="44" spans="1:21" s="13" customFormat="1" ht="21">
      <c r="A44" s="143" t="s">
        <v>152</v>
      </c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1"/>
      <c r="Q44" s="12"/>
      <c r="R44" s="12"/>
      <c r="S44" s="12"/>
      <c r="T44" s="12"/>
      <c r="U44" s="12"/>
    </row>
    <row r="45" spans="1:21" s="13" customFormat="1" ht="21">
      <c r="A45" s="143" t="s">
        <v>128</v>
      </c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  <c r="Q45" s="12"/>
      <c r="R45" s="12"/>
      <c r="S45" s="12"/>
      <c r="T45" s="12"/>
      <c r="U45" s="12"/>
    </row>
    <row r="46" spans="1:21" s="13" customFormat="1" ht="21">
      <c r="A46" s="107" t="s">
        <v>153</v>
      </c>
      <c r="B46" s="139">
        <v>50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  <c r="Q46" s="12"/>
      <c r="R46" s="12"/>
      <c r="S46" s="12"/>
      <c r="T46" s="12"/>
      <c r="U46" s="12"/>
    </row>
    <row r="47" spans="1:21" s="13" customFormat="1" ht="21">
      <c r="A47" s="143" t="s">
        <v>154</v>
      </c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  <c r="Q47" s="12"/>
      <c r="R47" s="12"/>
      <c r="S47" s="12"/>
      <c r="T47" s="12"/>
      <c r="U47" s="12"/>
    </row>
    <row r="48" spans="1:21" s="13" customFormat="1" ht="21">
      <c r="A48" s="15" t="s">
        <v>143</v>
      </c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  <c r="Q48" s="12"/>
      <c r="R48" s="12"/>
      <c r="S48" s="12"/>
      <c r="T48" s="12"/>
      <c r="U48" s="12"/>
    </row>
    <row r="49" spans="1:21" s="13" customFormat="1" ht="21">
      <c r="A49" s="21" t="s">
        <v>155</v>
      </c>
      <c r="B49" s="139">
        <v>50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  <c r="Q49" s="12"/>
      <c r="R49" s="12"/>
      <c r="S49" s="12"/>
      <c r="T49" s="12"/>
      <c r="U49" s="12"/>
    </row>
    <row r="50" spans="1:21" s="13" customFormat="1" ht="21">
      <c r="A50" s="15" t="s">
        <v>154</v>
      </c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  <c r="Q50" s="12"/>
      <c r="R50" s="12"/>
      <c r="S50" s="12"/>
      <c r="T50" s="12"/>
      <c r="U50" s="12"/>
    </row>
    <row r="51" spans="1:21" s="13" customFormat="1" ht="21">
      <c r="A51" s="15" t="s">
        <v>145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  <c r="Q51" s="12"/>
      <c r="R51" s="12"/>
      <c r="S51" s="12"/>
      <c r="T51" s="12"/>
      <c r="U51" s="12"/>
    </row>
    <row r="52" spans="1:21" s="13" customFormat="1" ht="21">
      <c r="A52" s="21" t="s">
        <v>156</v>
      </c>
      <c r="B52" s="139">
        <v>50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1"/>
      <c r="Q52" s="12"/>
      <c r="R52" s="12"/>
      <c r="S52" s="12"/>
      <c r="T52" s="12"/>
      <c r="U52" s="12"/>
    </row>
    <row r="53" spans="1:21" s="13" customFormat="1" ht="21">
      <c r="A53" s="15" t="s">
        <v>127</v>
      </c>
      <c r="B53" s="139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1"/>
      <c r="Q53" s="12"/>
      <c r="R53" s="12"/>
      <c r="S53" s="12"/>
      <c r="T53" s="12"/>
      <c r="U53" s="12"/>
    </row>
    <row r="54" spans="1:21" s="13" customFormat="1" ht="21">
      <c r="A54" s="15" t="s">
        <v>157</v>
      </c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1"/>
      <c r="Q54" s="12"/>
      <c r="R54" s="12"/>
      <c r="S54" s="12"/>
      <c r="T54" s="12"/>
      <c r="U54" s="12"/>
    </row>
    <row r="55" spans="1:21" s="13" customFormat="1" ht="21">
      <c r="A55" s="15"/>
      <c r="B55" s="139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1"/>
      <c r="Q55" s="12"/>
      <c r="R55" s="12"/>
      <c r="S55" s="12"/>
      <c r="T55" s="12"/>
      <c r="U55" s="12"/>
    </row>
    <row r="56" spans="1:21" s="13" customFormat="1" ht="21">
      <c r="A56" s="11" t="s">
        <v>17</v>
      </c>
      <c r="B56" s="139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1"/>
      <c r="Q56" s="12"/>
      <c r="R56" s="12"/>
      <c r="S56" s="12"/>
      <c r="T56" s="12"/>
      <c r="U56" s="12"/>
    </row>
    <row r="57" spans="1:21" s="13" customFormat="1" ht="21">
      <c r="A57" s="142" t="s">
        <v>123</v>
      </c>
      <c r="B57" s="139">
        <v>40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1"/>
      <c r="Q57" s="12"/>
      <c r="R57" s="12"/>
      <c r="S57" s="12"/>
      <c r="T57" s="12"/>
      <c r="U57" s="12"/>
    </row>
    <row r="58" spans="1:21" s="13" customFormat="1" ht="21">
      <c r="A58" s="143" t="s">
        <v>158</v>
      </c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1"/>
      <c r="Q58" s="12"/>
      <c r="R58" s="12"/>
      <c r="S58" s="12"/>
      <c r="T58" s="12"/>
      <c r="U58" s="12"/>
    </row>
    <row r="59" spans="1:21" s="13" customFormat="1" ht="21">
      <c r="A59" s="143" t="s">
        <v>159</v>
      </c>
      <c r="B59" s="139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1"/>
      <c r="Q59" s="12"/>
      <c r="R59" s="12"/>
      <c r="S59" s="12"/>
      <c r="T59" s="12"/>
      <c r="U59" s="12"/>
    </row>
    <row r="60" spans="1:21" s="13" customFormat="1" ht="21">
      <c r="A60" s="107" t="s">
        <v>126</v>
      </c>
      <c r="B60" s="139">
        <v>40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1"/>
      <c r="Q60" s="12"/>
      <c r="R60" s="12"/>
      <c r="S60" s="12"/>
      <c r="T60" s="12"/>
      <c r="U60" s="12"/>
    </row>
    <row r="61" spans="1:21" s="13" customFormat="1" ht="21">
      <c r="A61" s="143" t="s">
        <v>160</v>
      </c>
      <c r="B61" s="139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1"/>
      <c r="Q61" s="12"/>
      <c r="R61" s="12"/>
      <c r="S61" s="12"/>
      <c r="T61" s="12"/>
      <c r="U61" s="12"/>
    </row>
    <row r="62" spans="1:21" s="13" customFormat="1" ht="21">
      <c r="A62" s="143" t="s">
        <v>159</v>
      </c>
      <c r="B62" s="139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1"/>
      <c r="Q62" s="12"/>
      <c r="R62" s="12"/>
      <c r="S62" s="12"/>
      <c r="T62" s="12"/>
      <c r="U62" s="12"/>
    </row>
    <row r="63" spans="1:21" s="13" customFormat="1" ht="21">
      <c r="A63" s="107" t="s">
        <v>129</v>
      </c>
      <c r="B63" s="139">
        <v>40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1"/>
      <c r="Q63" s="12"/>
      <c r="R63" s="12"/>
      <c r="S63" s="12"/>
      <c r="T63" s="12"/>
      <c r="U63" s="12"/>
    </row>
    <row r="64" spans="1:21" s="13" customFormat="1" ht="21">
      <c r="A64" s="143" t="s">
        <v>161</v>
      </c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1"/>
      <c r="Q64" s="12"/>
      <c r="R64" s="12"/>
      <c r="S64" s="12"/>
      <c r="T64" s="12"/>
      <c r="U64" s="12"/>
    </row>
    <row r="65" spans="1:21" s="13" customFormat="1" ht="21">
      <c r="A65" s="143" t="s">
        <v>162</v>
      </c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1"/>
      <c r="Q65" s="12"/>
      <c r="R65" s="12"/>
      <c r="S65" s="12"/>
      <c r="T65" s="12"/>
      <c r="U65" s="12"/>
    </row>
    <row r="66" spans="1:21" s="13" customFormat="1" ht="21">
      <c r="A66" s="143" t="s">
        <v>163</v>
      </c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1"/>
      <c r="Q66" s="12"/>
      <c r="R66" s="12"/>
      <c r="S66" s="12"/>
      <c r="T66" s="12"/>
      <c r="U66" s="12"/>
    </row>
    <row r="67" spans="1:21" s="13" customFormat="1" ht="21">
      <c r="A67" s="107" t="s">
        <v>132</v>
      </c>
      <c r="B67" s="139">
        <v>40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1">
        <v>0.5</v>
      </c>
      <c r="Q67" s="12"/>
      <c r="R67" s="12"/>
      <c r="S67" s="12"/>
      <c r="T67" s="12"/>
      <c r="U67" s="12"/>
    </row>
    <row r="68" spans="1:21" s="13" customFormat="1" ht="21">
      <c r="A68" s="143" t="s">
        <v>164</v>
      </c>
      <c r="B68" s="139"/>
      <c r="C68" s="140"/>
      <c r="D68" s="140"/>
      <c r="E68" s="140"/>
      <c r="F68" s="144" t="s">
        <v>84</v>
      </c>
      <c r="G68" s="144" t="s">
        <v>84</v>
      </c>
      <c r="H68" s="140">
        <v>10</v>
      </c>
      <c r="I68" s="140">
        <v>10</v>
      </c>
      <c r="J68" s="144" t="s">
        <v>84</v>
      </c>
      <c r="K68" s="144" t="s">
        <v>84</v>
      </c>
      <c r="L68" s="144" t="s">
        <v>84</v>
      </c>
      <c r="M68" s="144" t="s">
        <v>84</v>
      </c>
      <c r="N68" s="140">
        <v>10</v>
      </c>
      <c r="O68" s="140">
        <v>10</v>
      </c>
      <c r="P68" s="141"/>
      <c r="Q68" s="12"/>
      <c r="R68" s="12"/>
      <c r="S68" s="12"/>
      <c r="T68" s="12"/>
      <c r="U68" s="12"/>
    </row>
    <row r="69" spans="1:21" s="13" customFormat="1" ht="21">
      <c r="A69" s="143" t="s">
        <v>159</v>
      </c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1"/>
      <c r="Q69" s="12"/>
      <c r="R69" s="12"/>
      <c r="S69" s="12"/>
      <c r="T69" s="12"/>
      <c r="U69" s="12"/>
    </row>
    <row r="70" spans="1:21" s="13" customFormat="1" ht="21">
      <c r="A70" s="107" t="s">
        <v>135</v>
      </c>
      <c r="B70" s="139">
        <v>40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1"/>
      <c r="Q70" s="12"/>
      <c r="R70" s="12"/>
      <c r="S70" s="12"/>
      <c r="T70" s="12"/>
      <c r="U70" s="12"/>
    </row>
    <row r="71" spans="1:21" s="13" customFormat="1" ht="21">
      <c r="A71" s="143" t="s">
        <v>165</v>
      </c>
      <c r="B71" s="139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1"/>
      <c r="Q71" s="12"/>
      <c r="R71" s="12"/>
      <c r="S71" s="12"/>
      <c r="T71" s="12"/>
      <c r="U71" s="12"/>
    </row>
    <row r="72" spans="1:21" s="13" customFormat="1" ht="21">
      <c r="A72" s="107" t="s">
        <v>166</v>
      </c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1"/>
      <c r="Q72" s="12"/>
      <c r="R72" s="12"/>
      <c r="S72" s="12"/>
      <c r="T72" s="12"/>
      <c r="U72" s="12"/>
    </row>
    <row r="73" spans="1:21" s="13" customFormat="1" ht="21">
      <c r="A73" s="143" t="s">
        <v>163</v>
      </c>
      <c r="B73" s="139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1"/>
      <c r="Q73" s="12"/>
      <c r="R73" s="12"/>
      <c r="S73" s="12"/>
      <c r="T73" s="12"/>
      <c r="U73" s="12"/>
    </row>
    <row r="74" spans="1:21" s="13" customFormat="1" ht="21">
      <c r="A74" s="107" t="s">
        <v>138</v>
      </c>
      <c r="B74" s="139">
        <v>40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1">
        <v>0.5</v>
      </c>
      <c r="Q74" s="12"/>
      <c r="R74" s="12"/>
      <c r="S74" s="12"/>
      <c r="T74" s="12"/>
      <c r="U74" s="12"/>
    </row>
    <row r="75" spans="1:21" s="13" customFormat="1" ht="21">
      <c r="A75" s="107" t="s">
        <v>167</v>
      </c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1"/>
      <c r="Q75" s="12"/>
      <c r="R75" s="12"/>
      <c r="S75" s="12"/>
      <c r="T75" s="12"/>
      <c r="U75" s="12"/>
    </row>
    <row r="76" spans="1:21" s="13" customFormat="1" ht="21">
      <c r="A76" s="107" t="s">
        <v>168</v>
      </c>
      <c r="B76" s="139"/>
      <c r="C76" s="140"/>
      <c r="D76" s="140"/>
      <c r="E76" s="140"/>
      <c r="F76" s="144" t="s">
        <v>84</v>
      </c>
      <c r="G76" s="144" t="s">
        <v>84</v>
      </c>
      <c r="H76" s="140">
        <v>11</v>
      </c>
      <c r="I76" s="140">
        <v>6</v>
      </c>
      <c r="J76" s="144" t="s">
        <v>84</v>
      </c>
      <c r="K76" s="144" t="s">
        <v>84</v>
      </c>
      <c r="L76" s="144" t="s">
        <v>84</v>
      </c>
      <c r="M76" s="144" t="s">
        <v>84</v>
      </c>
      <c r="N76" s="140">
        <v>11</v>
      </c>
      <c r="O76" s="140">
        <v>6</v>
      </c>
      <c r="P76" s="141"/>
      <c r="Q76" s="12"/>
      <c r="R76" s="12"/>
      <c r="S76" s="12"/>
      <c r="T76" s="12"/>
      <c r="U76" s="12"/>
    </row>
    <row r="77" spans="1:21" s="13" customFormat="1" ht="21">
      <c r="A77" s="107" t="s">
        <v>169</v>
      </c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1"/>
      <c r="Q77" s="12"/>
      <c r="R77" s="12"/>
      <c r="S77" s="12"/>
      <c r="T77" s="12"/>
      <c r="U77" s="12"/>
    </row>
    <row r="78" spans="1:21" s="13" customFormat="1" ht="21">
      <c r="A78" s="107" t="s">
        <v>141</v>
      </c>
      <c r="B78" s="139">
        <v>40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1"/>
      <c r="Q78" s="12"/>
      <c r="R78" s="12"/>
      <c r="S78" s="12"/>
      <c r="T78" s="12"/>
      <c r="U78" s="12"/>
    </row>
    <row r="79" spans="1:21" s="13" customFormat="1" ht="21">
      <c r="A79" s="143" t="s">
        <v>170</v>
      </c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1"/>
      <c r="Q79" s="12"/>
      <c r="R79" s="12"/>
      <c r="S79" s="12"/>
      <c r="T79" s="12"/>
      <c r="U79" s="12"/>
    </row>
    <row r="80" spans="1:21" s="13" customFormat="1" ht="21">
      <c r="A80" s="143" t="s">
        <v>159</v>
      </c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1"/>
      <c r="Q80" s="12"/>
      <c r="R80" s="12"/>
      <c r="S80" s="12"/>
      <c r="T80" s="12"/>
      <c r="U80" s="12"/>
    </row>
    <row r="81" spans="1:21" s="13" customFormat="1" ht="21">
      <c r="A81" s="143" t="s">
        <v>171</v>
      </c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1"/>
      <c r="Q81" s="12"/>
      <c r="R81" s="12"/>
      <c r="S81" s="12"/>
      <c r="T81" s="12"/>
      <c r="U81" s="12"/>
    </row>
    <row r="82" spans="1:21" s="13" customFormat="1" ht="21">
      <c r="A82" s="143" t="s">
        <v>172</v>
      </c>
      <c r="B82" s="139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1"/>
      <c r="Q82" s="12"/>
      <c r="R82" s="12"/>
      <c r="S82" s="12"/>
      <c r="T82" s="12"/>
      <c r="U82" s="12"/>
    </row>
    <row r="83" spans="1:21" s="13" customFormat="1" ht="21">
      <c r="A83" s="107" t="s">
        <v>144</v>
      </c>
      <c r="B83" s="139">
        <v>40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1">
        <v>0.125</v>
      </c>
      <c r="Q83" s="12"/>
      <c r="R83" s="12"/>
      <c r="S83" s="12"/>
      <c r="T83" s="12"/>
      <c r="U83" s="12"/>
    </row>
    <row r="84" spans="1:21" s="13" customFormat="1" ht="19.5" customHeight="1">
      <c r="A84" s="143" t="s">
        <v>173</v>
      </c>
      <c r="B84" s="139"/>
      <c r="C84" s="140"/>
      <c r="D84" s="140"/>
      <c r="E84" s="140"/>
      <c r="F84" s="144" t="s">
        <v>84</v>
      </c>
      <c r="G84" s="144" t="s">
        <v>84</v>
      </c>
      <c r="H84" s="140">
        <v>5</v>
      </c>
      <c r="I84" s="144" t="s">
        <v>84</v>
      </c>
      <c r="J84" s="144" t="s">
        <v>84</v>
      </c>
      <c r="K84" s="144" t="s">
        <v>84</v>
      </c>
      <c r="L84" s="144" t="s">
        <v>84</v>
      </c>
      <c r="M84" s="144" t="s">
        <v>84</v>
      </c>
      <c r="N84" s="140">
        <v>5</v>
      </c>
      <c r="O84" s="144" t="s">
        <v>84</v>
      </c>
      <c r="P84" s="141"/>
      <c r="Q84" s="12"/>
      <c r="R84" s="12"/>
      <c r="S84" s="12"/>
      <c r="T84" s="12"/>
      <c r="U84" s="12"/>
    </row>
    <row r="85" spans="1:21" s="13" customFormat="1" ht="19.5" customHeight="1">
      <c r="A85" s="143" t="s">
        <v>174</v>
      </c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1"/>
      <c r="Q85" s="12"/>
      <c r="R85" s="12"/>
      <c r="S85" s="12"/>
      <c r="T85" s="12"/>
      <c r="U85" s="12"/>
    </row>
    <row r="86" spans="1:21" s="13" customFormat="1" ht="21">
      <c r="A86" s="143" t="s">
        <v>175</v>
      </c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1"/>
      <c r="Q86" s="12"/>
      <c r="R86" s="12"/>
      <c r="S86" s="12"/>
      <c r="T86" s="12"/>
      <c r="U86" s="12"/>
    </row>
    <row r="87" spans="1:21" s="13" customFormat="1" ht="21">
      <c r="A87" s="143" t="s">
        <v>176</v>
      </c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1"/>
      <c r="Q87" s="12"/>
      <c r="R87" s="12"/>
      <c r="S87" s="12"/>
      <c r="T87" s="12"/>
      <c r="U87" s="12"/>
    </row>
    <row r="88" spans="1:21" s="13" customFormat="1" ht="21">
      <c r="A88" s="107" t="s">
        <v>146</v>
      </c>
      <c r="B88" s="139">
        <v>40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1"/>
      <c r="Q88" s="12"/>
      <c r="R88" s="12"/>
      <c r="S88" s="12"/>
      <c r="T88" s="12"/>
      <c r="U88" s="12"/>
    </row>
    <row r="89" spans="1:21" s="13" customFormat="1" ht="21">
      <c r="A89" s="143" t="s">
        <v>177</v>
      </c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1"/>
      <c r="Q89" s="12"/>
      <c r="R89" s="12"/>
      <c r="S89" s="12"/>
      <c r="T89" s="12"/>
      <c r="U89" s="12"/>
    </row>
    <row r="90" spans="1:21" s="13" customFormat="1" ht="21">
      <c r="A90" s="143" t="s">
        <v>159</v>
      </c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1"/>
      <c r="Q90" s="12"/>
      <c r="R90" s="12"/>
      <c r="S90" s="12"/>
      <c r="T90" s="12"/>
      <c r="U90" s="12"/>
    </row>
    <row r="91" spans="1:21" s="13" customFormat="1" ht="21">
      <c r="A91" s="107" t="s">
        <v>149</v>
      </c>
      <c r="B91" s="139">
        <v>40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1">
        <v>0.075</v>
      </c>
      <c r="Q91" s="12"/>
      <c r="R91" s="12"/>
      <c r="S91" s="12"/>
      <c r="T91" s="12"/>
      <c r="U91" s="12"/>
    </row>
    <row r="92" spans="1:21" s="13" customFormat="1" ht="21">
      <c r="A92" s="143" t="s">
        <v>178</v>
      </c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1"/>
      <c r="Q92" s="12"/>
      <c r="R92" s="12"/>
      <c r="S92" s="12"/>
      <c r="T92" s="12"/>
      <c r="U92" s="12"/>
    </row>
    <row r="93" spans="1:21" s="13" customFormat="1" ht="21">
      <c r="A93" s="143" t="s">
        <v>179</v>
      </c>
      <c r="B93" s="139"/>
      <c r="C93" s="140"/>
      <c r="D93" s="140"/>
      <c r="E93" s="140"/>
      <c r="F93" s="144" t="s">
        <v>84</v>
      </c>
      <c r="G93" s="144" t="s">
        <v>84</v>
      </c>
      <c r="H93" s="140">
        <v>1</v>
      </c>
      <c r="I93" s="140">
        <v>2</v>
      </c>
      <c r="J93" s="144" t="s">
        <v>84</v>
      </c>
      <c r="K93" s="144" t="s">
        <v>84</v>
      </c>
      <c r="L93" s="144" t="s">
        <v>84</v>
      </c>
      <c r="M93" s="144" t="s">
        <v>84</v>
      </c>
      <c r="N93" s="140">
        <v>1</v>
      </c>
      <c r="O93" s="140">
        <v>2</v>
      </c>
      <c r="P93" s="141"/>
      <c r="Q93" s="12"/>
      <c r="R93" s="12"/>
      <c r="S93" s="12"/>
      <c r="T93" s="12"/>
      <c r="U93" s="12"/>
    </row>
    <row r="94" spans="1:21" s="13" customFormat="1" ht="21">
      <c r="A94" s="143" t="s">
        <v>171</v>
      </c>
      <c r="B94" s="139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1"/>
      <c r="Q94" s="12"/>
      <c r="R94" s="12"/>
      <c r="S94" s="12"/>
      <c r="T94" s="12"/>
      <c r="U94" s="12"/>
    </row>
    <row r="95" spans="1:21" s="13" customFormat="1" ht="21">
      <c r="A95" s="143" t="s">
        <v>180</v>
      </c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1"/>
      <c r="Q95" s="12"/>
      <c r="R95" s="12"/>
      <c r="S95" s="12"/>
      <c r="T95" s="12"/>
      <c r="U95" s="12"/>
    </row>
    <row r="96" spans="1:21" s="13" customFormat="1" ht="21">
      <c r="A96" s="107" t="s">
        <v>151</v>
      </c>
      <c r="B96" s="139">
        <v>40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1"/>
      <c r="Q96" s="12"/>
      <c r="R96" s="12"/>
      <c r="S96" s="12"/>
      <c r="T96" s="12"/>
      <c r="U96" s="12"/>
    </row>
    <row r="97" spans="1:21" s="13" customFormat="1" ht="21">
      <c r="A97" s="143" t="s">
        <v>160</v>
      </c>
      <c r="B97" s="139"/>
      <c r="C97" s="140"/>
      <c r="D97" s="140"/>
      <c r="E97" s="140"/>
      <c r="F97" s="140">
        <v>1</v>
      </c>
      <c r="G97" s="140">
        <v>2</v>
      </c>
      <c r="H97" s="144" t="s">
        <v>84</v>
      </c>
      <c r="I97" s="140">
        <v>6</v>
      </c>
      <c r="J97" s="144" t="s">
        <v>84</v>
      </c>
      <c r="K97" s="140">
        <v>1</v>
      </c>
      <c r="L97" s="144" t="s">
        <v>84</v>
      </c>
      <c r="M97" s="144" t="s">
        <v>84</v>
      </c>
      <c r="N97" s="140">
        <v>1</v>
      </c>
      <c r="O97" s="140">
        <v>9</v>
      </c>
      <c r="P97" s="141"/>
      <c r="Q97" s="12"/>
      <c r="R97" s="12"/>
      <c r="S97" s="12"/>
      <c r="T97" s="12"/>
      <c r="U97" s="12"/>
    </row>
    <row r="98" spans="1:21" s="13" customFormat="1" ht="21">
      <c r="A98" s="143" t="s">
        <v>181</v>
      </c>
      <c r="B98" s="139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1"/>
      <c r="Q98" s="12"/>
      <c r="R98" s="12"/>
      <c r="S98" s="12"/>
      <c r="T98" s="12"/>
      <c r="U98" s="12"/>
    </row>
    <row r="99" spans="1:21" s="13" customFormat="1" ht="21">
      <c r="A99" s="143" t="s">
        <v>182</v>
      </c>
      <c r="B99" s="139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1"/>
      <c r="Q99" s="12"/>
      <c r="R99" s="12"/>
      <c r="S99" s="12"/>
      <c r="T99" s="12"/>
      <c r="U99" s="12"/>
    </row>
    <row r="100" spans="1:21" s="13" customFormat="1" ht="21">
      <c r="A100" s="143" t="s">
        <v>183</v>
      </c>
      <c r="B100" s="139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1"/>
      <c r="Q100" s="12"/>
      <c r="R100" s="12"/>
      <c r="S100" s="12"/>
      <c r="T100" s="12"/>
      <c r="U100" s="12"/>
    </row>
    <row r="101" spans="1:21" s="13" customFormat="1" ht="21">
      <c r="A101" s="107" t="s">
        <v>153</v>
      </c>
      <c r="B101" s="139">
        <v>40</v>
      </c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1">
        <v>0.5</v>
      </c>
      <c r="Q101" s="12"/>
      <c r="R101" s="12"/>
      <c r="S101" s="12"/>
      <c r="T101" s="12"/>
      <c r="U101" s="12"/>
    </row>
    <row r="102" spans="1:21" s="13" customFormat="1" ht="21">
      <c r="A102" s="143" t="s">
        <v>184</v>
      </c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1"/>
      <c r="Q102" s="12"/>
      <c r="R102" s="12"/>
      <c r="S102" s="12"/>
      <c r="T102" s="12"/>
      <c r="U102" s="12"/>
    </row>
    <row r="103" spans="1:21" s="13" customFormat="1" ht="21">
      <c r="A103" s="15" t="s">
        <v>179</v>
      </c>
      <c r="B103" s="139"/>
      <c r="C103" s="140"/>
      <c r="D103" s="140"/>
      <c r="E103" s="140"/>
      <c r="F103" s="144" t="s">
        <v>84</v>
      </c>
      <c r="G103" s="144" t="s">
        <v>84</v>
      </c>
      <c r="H103" s="140">
        <v>8</v>
      </c>
      <c r="I103" s="140">
        <v>12</v>
      </c>
      <c r="J103" s="144" t="s">
        <v>84</v>
      </c>
      <c r="K103" s="144" t="s">
        <v>84</v>
      </c>
      <c r="L103" s="144" t="s">
        <v>84</v>
      </c>
      <c r="M103" s="144" t="s">
        <v>84</v>
      </c>
      <c r="N103" s="140">
        <v>8</v>
      </c>
      <c r="O103" s="140">
        <v>12</v>
      </c>
      <c r="P103" s="141"/>
      <c r="Q103" s="12"/>
      <c r="R103" s="12"/>
      <c r="S103" s="12"/>
      <c r="T103" s="12"/>
      <c r="U103" s="12"/>
    </row>
    <row r="104" spans="1:21" s="13" customFormat="1" ht="21">
      <c r="A104" s="21" t="s">
        <v>155</v>
      </c>
      <c r="B104" s="139">
        <v>40</v>
      </c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1"/>
      <c r="Q104" s="12"/>
      <c r="R104" s="12"/>
      <c r="S104" s="12"/>
      <c r="T104" s="12"/>
      <c r="U104" s="12"/>
    </row>
    <row r="105" spans="1:21" s="13" customFormat="1" ht="21">
      <c r="A105" s="15" t="s">
        <v>185</v>
      </c>
      <c r="B105" s="139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1"/>
      <c r="Q105" s="12"/>
      <c r="R105" s="12"/>
      <c r="S105" s="12"/>
      <c r="T105" s="12"/>
      <c r="U105" s="12"/>
    </row>
    <row r="106" spans="1:21" s="13" customFormat="1" ht="21">
      <c r="A106" s="15" t="s">
        <v>179</v>
      </c>
      <c r="B106" s="139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1"/>
      <c r="Q106" s="12"/>
      <c r="R106" s="12"/>
      <c r="S106" s="12"/>
      <c r="T106" s="12"/>
      <c r="U106" s="12"/>
    </row>
    <row r="107" spans="1:21" s="13" customFormat="1" ht="21">
      <c r="A107" s="15" t="s">
        <v>182</v>
      </c>
      <c r="B107" s="139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1"/>
      <c r="Q107" s="12"/>
      <c r="R107" s="12"/>
      <c r="S107" s="12"/>
      <c r="T107" s="12"/>
      <c r="U107" s="12"/>
    </row>
    <row r="108" spans="1:21" s="13" customFormat="1" ht="21">
      <c r="A108" s="15" t="s">
        <v>186</v>
      </c>
      <c r="B108" s="139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1"/>
      <c r="Q108" s="12"/>
      <c r="R108" s="12"/>
      <c r="S108" s="12"/>
      <c r="T108" s="12"/>
      <c r="U108" s="12"/>
    </row>
    <row r="109" spans="1:21" s="13" customFormat="1" ht="21">
      <c r="A109" s="21" t="s">
        <v>156</v>
      </c>
      <c r="B109" s="139">
        <v>40</v>
      </c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1"/>
      <c r="Q109" s="12"/>
      <c r="R109" s="12"/>
      <c r="S109" s="12"/>
      <c r="T109" s="12"/>
      <c r="U109" s="12"/>
    </row>
    <row r="110" spans="1:21" s="13" customFormat="1" ht="21">
      <c r="A110" s="15" t="s">
        <v>187</v>
      </c>
      <c r="B110" s="139"/>
      <c r="C110" s="140"/>
      <c r="D110" s="140"/>
      <c r="E110" s="140"/>
      <c r="F110" s="144" t="s">
        <v>84</v>
      </c>
      <c r="G110" s="144" t="s">
        <v>84</v>
      </c>
      <c r="H110" s="140">
        <v>5</v>
      </c>
      <c r="I110" s="140">
        <v>5</v>
      </c>
      <c r="J110" s="144" t="s">
        <v>84</v>
      </c>
      <c r="K110" s="144" t="s">
        <v>84</v>
      </c>
      <c r="L110" s="144" t="s">
        <v>84</v>
      </c>
      <c r="M110" s="144" t="s">
        <v>84</v>
      </c>
      <c r="N110" s="140">
        <v>5</v>
      </c>
      <c r="O110" s="140">
        <v>5</v>
      </c>
      <c r="P110" s="141"/>
      <c r="Q110" s="12"/>
      <c r="R110" s="12"/>
      <c r="S110" s="12"/>
      <c r="T110" s="12"/>
      <c r="U110" s="12"/>
    </row>
    <row r="111" spans="1:21" s="13" customFormat="1" ht="21">
      <c r="A111" s="15" t="s">
        <v>188</v>
      </c>
      <c r="B111" s="139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1"/>
      <c r="Q111" s="12"/>
      <c r="R111" s="12"/>
      <c r="S111" s="12"/>
      <c r="T111" s="12"/>
      <c r="U111" s="12"/>
    </row>
    <row r="112" spans="1:21" s="13" customFormat="1" ht="21">
      <c r="A112" s="11" t="s">
        <v>189</v>
      </c>
      <c r="B112" s="139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1"/>
      <c r="Q112" s="12"/>
      <c r="R112" s="12"/>
      <c r="S112" s="12"/>
      <c r="T112" s="12"/>
      <c r="U112" s="12"/>
    </row>
    <row r="113" spans="1:21" s="13" customFormat="1" ht="21">
      <c r="A113" s="11"/>
      <c r="B113" s="139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1"/>
      <c r="Q113" s="12"/>
      <c r="R113" s="12"/>
      <c r="S113" s="12"/>
      <c r="T113" s="12"/>
      <c r="U113" s="12"/>
    </row>
    <row r="114" spans="1:21" s="13" customFormat="1" ht="21">
      <c r="A114" s="11" t="s">
        <v>20</v>
      </c>
      <c r="B114" s="139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1"/>
      <c r="Q114" s="12"/>
      <c r="R114" s="12"/>
      <c r="S114" s="12"/>
      <c r="T114" s="12"/>
      <c r="U114" s="12"/>
    </row>
    <row r="115" spans="1:21" s="13" customFormat="1" ht="21">
      <c r="A115" s="142" t="s">
        <v>123</v>
      </c>
      <c r="B115" s="139">
        <v>60</v>
      </c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1"/>
      <c r="Q115" s="12"/>
      <c r="R115" s="12"/>
      <c r="S115" s="12"/>
      <c r="T115" s="12"/>
      <c r="U115" s="12"/>
    </row>
    <row r="116" spans="1:21" s="13" customFormat="1" ht="21">
      <c r="A116" s="143" t="s">
        <v>190</v>
      </c>
      <c r="B116" s="139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1"/>
      <c r="Q116" s="12"/>
      <c r="R116" s="12"/>
      <c r="S116" s="12"/>
      <c r="T116" s="12"/>
      <c r="U116" s="12"/>
    </row>
    <row r="117" spans="1:21" s="13" customFormat="1" ht="21">
      <c r="A117" s="143" t="s">
        <v>191</v>
      </c>
      <c r="B117" s="139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1"/>
      <c r="Q117" s="12"/>
      <c r="R117" s="12"/>
      <c r="S117" s="12"/>
      <c r="T117" s="12"/>
      <c r="U117" s="12"/>
    </row>
    <row r="118" spans="1:21" s="13" customFormat="1" ht="21">
      <c r="A118" s="107" t="s">
        <v>126</v>
      </c>
      <c r="B118" s="139">
        <v>60</v>
      </c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1"/>
      <c r="Q118" s="12"/>
      <c r="R118" s="12"/>
      <c r="S118" s="12"/>
      <c r="T118" s="12"/>
      <c r="U118" s="12"/>
    </row>
    <row r="119" spans="1:21" s="13" customFormat="1" ht="21">
      <c r="A119" s="143" t="s">
        <v>152</v>
      </c>
      <c r="B119" s="139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1"/>
      <c r="Q119" s="12"/>
      <c r="R119" s="12"/>
      <c r="S119" s="12"/>
      <c r="T119" s="12"/>
      <c r="U119" s="12"/>
    </row>
    <row r="120" spans="1:21" s="13" customFormat="1" ht="21">
      <c r="A120" s="143" t="s">
        <v>192</v>
      </c>
      <c r="B120" s="139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1"/>
      <c r="Q120" s="12"/>
      <c r="R120" s="12"/>
      <c r="S120" s="12"/>
      <c r="T120" s="12"/>
      <c r="U120" s="12"/>
    </row>
    <row r="121" spans="1:21" s="13" customFormat="1" ht="21">
      <c r="A121" s="143" t="s">
        <v>193</v>
      </c>
      <c r="B121" s="139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1"/>
      <c r="Q121" s="12"/>
      <c r="R121" s="12"/>
      <c r="S121" s="12"/>
      <c r="T121" s="12"/>
      <c r="U121" s="12"/>
    </row>
    <row r="122" spans="1:21" s="13" customFormat="1" ht="21">
      <c r="A122" s="107" t="s">
        <v>129</v>
      </c>
      <c r="B122" s="139">
        <v>60</v>
      </c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5">
        <v>0.65</v>
      </c>
      <c r="Q122" s="12"/>
      <c r="R122" s="12"/>
      <c r="S122" s="12"/>
      <c r="T122" s="12"/>
      <c r="U122" s="12"/>
    </row>
    <row r="123" spans="1:21" s="13" customFormat="1" ht="21">
      <c r="A123" s="143" t="s">
        <v>190</v>
      </c>
      <c r="B123" s="139"/>
      <c r="C123" s="140"/>
      <c r="D123" s="140"/>
      <c r="E123" s="140"/>
      <c r="F123" s="144" t="s">
        <v>84</v>
      </c>
      <c r="G123" s="140">
        <v>6</v>
      </c>
      <c r="H123" s="140">
        <v>2</v>
      </c>
      <c r="I123" s="140">
        <v>3</v>
      </c>
      <c r="J123" s="144" t="s">
        <v>84</v>
      </c>
      <c r="K123" s="144" t="s">
        <v>84</v>
      </c>
      <c r="L123" s="144" t="s">
        <v>84</v>
      </c>
      <c r="M123" s="144" t="s">
        <v>84</v>
      </c>
      <c r="N123" s="140">
        <v>2</v>
      </c>
      <c r="O123" s="140">
        <v>9</v>
      </c>
      <c r="P123" s="141"/>
      <c r="Q123" s="12"/>
      <c r="R123" s="12"/>
      <c r="S123" s="12"/>
      <c r="T123" s="12"/>
      <c r="U123" s="12"/>
    </row>
    <row r="124" spans="1:21" s="13" customFormat="1" ht="21">
      <c r="A124" s="143" t="s">
        <v>194</v>
      </c>
      <c r="B124" s="139"/>
      <c r="C124" s="140"/>
      <c r="D124" s="140"/>
      <c r="E124" s="140"/>
      <c r="F124" s="144" t="s">
        <v>84</v>
      </c>
      <c r="G124" s="144" t="s">
        <v>84</v>
      </c>
      <c r="H124" s="140">
        <v>2</v>
      </c>
      <c r="I124" s="140">
        <v>3</v>
      </c>
      <c r="J124" s="144" t="s">
        <v>84</v>
      </c>
      <c r="K124" s="140">
        <v>2</v>
      </c>
      <c r="L124" s="144" t="s">
        <v>84</v>
      </c>
      <c r="M124" s="144" t="s">
        <v>84</v>
      </c>
      <c r="N124" s="140">
        <v>2</v>
      </c>
      <c r="O124" s="140">
        <v>5</v>
      </c>
      <c r="P124" s="141"/>
      <c r="Q124" s="12"/>
      <c r="R124" s="12"/>
      <c r="S124" s="12"/>
      <c r="T124" s="12"/>
      <c r="U124" s="12"/>
    </row>
    <row r="125" spans="1:21" s="13" customFormat="1" ht="21">
      <c r="A125" s="143" t="s">
        <v>195</v>
      </c>
      <c r="B125" s="139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1"/>
      <c r="Q125" s="12"/>
      <c r="R125" s="12"/>
      <c r="S125" s="12"/>
      <c r="T125" s="12"/>
      <c r="U125" s="12"/>
    </row>
    <row r="126" spans="1:21" s="13" customFormat="1" ht="21">
      <c r="A126" s="143" t="s">
        <v>196</v>
      </c>
      <c r="B126" s="139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1"/>
      <c r="Q126" s="12"/>
      <c r="R126" s="12"/>
      <c r="S126" s="12"/>
      <c r="T126" s="12"/>
      <c r="U126" s="12"/>
    </row>
    <row r="127" spans="1:21" s="13" customFormat="1" ht="21">
      <c r="A127" s="143" t="s">
        <v>197</v>
      </c>
      <c r="B127" s="139"/>
      <c r="C127" s="140"/>
      <c r="D127" s="140">
        <v>21</v>
      </c>
      <c r="E127" s="140">
        <v>21</v>
      </c>
      <c r="F127" s="144" t="s">
        <v>84</v>
      </c>
      <c r="G127" s="144" t="s">
        <v>84</v>
      </c>
      <c r="H127" s="144" t="s">
        <v>84</v>
      </c>
      <c r="I127" s="144" t="s">
        <v>84</v>
      </c>
      <c r="J127" s="144" t="s">
        <v>84</v>
      </c>
      <c r="K127" s="144" t="s">
        <v>84</v>
      </c>
      <c r="L127" s="144" t="s">
        <v>84</v>
      </c>
      <c r="M127" s="144" t="s">
        <v>84</v>
      </c>
      <c r="N127" s="144" t="s">
        <v>84</v>
      </c>
      <c r="O127" s="140">
        <v>21</v>
      </c>
      <c r="P127" s="141"/>
      <c r="Q127" s="12"/>
      <c r="R127" s="12"/>
      <c r="S127" s="12"/>
      <c r="T127" s="12"/>
      <c r="U127" s="12"/>
    </row>
    <row r="128" spans="1:21" s="13" customFormat="1" ht="21">
      <c r="A128" s="107" t="s">
        <v>132</v>
      </c>
      <c r="B128" s="139">
        <v>60</v>
      </c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1">
        <v>1</v>
      </c>
      <c r="Q128" s="12"/>
      <c r="R128" s="12"/>
      <c r="S128" s="12"/>
      <c r="T128" s="12"/>
      <c r="U128" s="12"/>
    </row>
    <row r="129" spans="1:21" s="13" customFormat="1" ht="21">
      <c r="A129" s="143" t="s">
        <v>198</v>
      </c>
      <c r="B129" s="139"/>
      <c r="C129" s="140">
        <v>5</v>
      </c>
      <c r="D129" s="140">
        <v>25</v>
      </c>
      <c r="E129" s="140">
        <v>30</v>
      </c>
      <c r="F129" s="144" t="s">
        <v>84</v>
      </c>
      <c r="G129" s="144" t="s">
        <v>84</v>
      </c>
      <c r="H129" s="144" t="s">
        <v>84</v>
      </c>
      <c r="I129" s="144" t="s">
        <v>84</v>
      </c>
      <c r="J129" s="144" t="s">
        <v>84</v>
      </c>
      <c r="K129" s="144" t="s">
        <v>84</v>
      </c>
      <c r="L129" s="144" t="s">
        <v>84</v>
      </c>
      <c r="M129" s="144" t="s">
        <v>84</v>
      </c>
      <c r="N129" s="140">
        <v>5</v>
      </c>
      <c r="O129" s="140">
        <v>25</v>
      </c>
      <c r="P129" s="141"/>
      <c r="Q129" s="12"/>
      <c r="R129" s="12"/>
      <c r="S129" s="12"/>
      <c r="T129" s="12"/>
      <c r="U129" s="12"/>
    </row>
    <row r="130" spans="1:21" s="13" customFormat="1" ht="21">
      <c r="A130" s="143" t="s">
        <v>199</v>
      </c>
      <c r="B130" s="139"/>
      <c r="C130" s="140">
        <v>7</v>
      </c>
      <c r="D130" s="140">
        <v>23</v>
      </c>
      <c r="E130" s="140">
        <v>30</v>
      </c>
      <c r="F130" s="144" t="s">
        <v>84</v>
      </c>
      <c r="G130" s="144" t="s">
        <v>84</v>
      </c>
      <c r="H130" s="144" t="s">
        <v>84</v>
      </c>
      <c r="I130" s="144" t="s">
        <v>84</v>
      </c>
      <c r="J130" s="144" t="s">
        <v>84</v>
      </c>
      <c r="K130" s="144" t="s">
        <v>84</v>
      </c>
      <c r="L130" s="144" t="s">
        <v>84</v>
      </c>
      <c r="M130" s="144" t="s">
        <v>84</v>
      </c>
      <c r="N130" s="140">
        <v>7</v>
      </c>
      <c r="O130" s="140">
        <v>23</v>
      </c>
      <c r="P130" s="141"/>
      <c r="Q130" s="12"/>
      <c r="R130" s="12"/>
      <c r="S130" s="12"/>
      <c r="T130" s="12"/>
      <c r="U130" s="12"/>
    </row>
    <row r="131" spans="1:21" s="13" customFormat="1" ht="21">
      <c r="A131" s="143" t="s">
        <v>200</v>
      </c>
      <c r="B131" s="139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1"/>
      <c r="Q131" s="12"/>
      <c r="R131" s="12"/>
      <c r="S131" s="12"/>
      <c r="T131" s="12"/>
      <c r="U131" s="12"/>
    </row>
    <row r="132" spans="1:21" s="13" customFormat="1" ht="21">
      <c r="A132" s="107" t="s">
        <v>135</v>
      </c>
      <c r="B132" s="139">
        <v>60</v>
      </c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1">
        <v>0.25</v>
      </c>
      <c r="Q132" s="12"/>
      <c r="R132" s="12"/>
      <c r="S132" s="12"/>
      <c r="T132" s="12"/>
      <c r="U132" s="12"/>
    </row>
    <row r="133" spans="1:21" s="13" customFormat="1" ht="21">
      <c r="A133" s="143" t="s">
        <v>201</v>
      </c>
      <c r="B133" s="139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1"/>
      <c r="Q133" s="12"/>
      <c r="R133" s="12"/>
      <c r="S133" s="12"/>
      <c r="T133" s="12"/>
      <c r="U133" s="12"/>
    </row>
    <row r="134" spans="1:21" s="13" customFormat="1" ht="21">
      <c r="A134" s="107" t="s">
        <v>202</v>
      </c>
      <c r="B134" s="139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1"/>
      <c r="Q134" s="12"/>
      <c r="R134" s="12"/>
      <c r="S134" s="12"/>
      <c r="T134" s="12"/>
      <c r="U134" s="12"/>
    </row>
    <row r="135" spans="1:21" s="13" customFormat="1" ht="21">
      <c r="A135" s="143" t="s">
        <v>203</v>
      </c>
      <c r="B135" s="139"/>
      <c r="C135" s="140"/>
      <c r="D135" s="140"/>
      <c r="E135" s="140"/>
      <c r="F135" s="144" t="s">
        <v>84</v>
      </c>
      <c r="G135" s="140">
        <v>3</v>
      </c>
      <c r="H135" s="140">
        <v>5</v>
      </c>
      <c r="I135" s="140">
        <v>7</v>
      </c>
      <c r="J135" s="144" t="s">
        <v>84</v>
      </c>
      <c r="K135" s="144" t="s">
        <v>84</v>
      </c>
      <c r="L135" s="144" t="s">
        <v>84</v>
      </c>
      <c r="M135" s="144" t="s">
        <v>84</v>
      </c>
      <c r="N135" s="140">
        <v>5</v>
      </c>
      <c r="O135" s="140">
        <v>10</v>
      </c>
      <c r="P135" s="141"/>
      <c r="Q135" s="12"/>
      <c r="R135" s="12"/>
      <c r="S135" s="12"/>
      <c r="T135" s="12"/>
      <c r="U135" s="12"/>
    </row>
    <row r="136" spans="1:21" s="13" customFormat="1" ht="21">
      <c r="A136" s="143" t="s">
        <v>204</v>
      </c>
      <c r="B136" s="139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1"/>
      <c r="Q136" s="12"/>
      <c r="R136" s="12"/>
      <c r="S136" s="12"/>
      <c r="T136" s="12"/>
      <c r="U136" s="12"/>
    </row>
    <row r="137" spans="1:21" s="13" customFormat="1" ht="21">
      <c r="A137" s="107" t="s">
        <v>138</v>
      </c>
      <c r="B137" s="139">
        <v>60</v>
      </c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1"/>
      <c r="Q137" s="12"/>
      <c r="R137" s="12"/>
      <c r="S137" s="12"/>
      <c r="T137" s="12"/>
      <c r="U137" s="12"/>
    </row>
    <row r="138" spans="1:21" s="13" customFormat="1" ht="21">
      <c r="A138" s="107" t="s">
        <v>205</v>
      </c>
      <c r="B138" s="139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1"/>
      <c r="Q138" s="12"/>
      <c r="R138" s="12"/>
      <c r="S138" s="12"/>
      <c r="T138" s="12"/>
      <c r="U138" s="12"/>
    </row>
    <row r="139" spans="1:21" s="13" customFormat="1" ht="21">
      <c r="A139" s="107" t="s">
        <v>206</v>
      </c>
      <c r="B139" s="139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1"/>
      <c r="Q139" s="12"/>
      <c r="R139" s="12"/>
      <c r="S139" s="12"/>
      <c r="T139" s="12"/>
      <c r="U139" s="12"/>
    </row>
    <row r="140" spans="1:21" s="13" customFormat="1" ht="21">
      <c r="A140" s="143" t="s">
        <v>207</v>
      </c>
      <c r="B140" s="139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1"/>
      <c r="Q140" s="12"/>
      <c r="R140" s="12"/>
      <c r="S140" s="12"/>
      <c r="T140" s="12"/>
      <c r="U140" s="12"/>
    </row>
    <row r="141" spans="1:21" s="13" customFormat="1" ht="21">
      <c r="A141" s="107" t="s">
        <v>141</v>
      </c>
      <c r="B141" s="139">
        <v>60</v>
      </c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1">
        <v>0.4667</v>
      </c>
      <c r="Q141" s="12"/>
      <c r="R141" s="12"/>
      <c r="S141" s="12"/>
      <c r="T141" s="12"/>
      <c r="U141" s="12"/>
    </row>
    <row r="142" spans="1:21" s="13" customFormat="1" ht="21">
      <c r="A142" s="143" t="s">
        <v>208</v>
      </c>
      <c r="B142" s="139"/>
      <c r="C142" s="140"/>
      <c r="D142" s="140"/>
      <c r="E142" s="140"/>
      <c r="F142" s="140">
        <v>2</v>
      </c>
      <c r="G142" s="140">
        <v>1</v>
      </c>
      <c r="H142" s="140">
        <v>10</v>
      </c>
      <c r="I142" s="140">
        <v>22</v>
      </c>
      <c r="J142" s="140">
        <v>1</v>
      </c>
      <c r="K142" s="140">
        <v>2</v>
      </c>
      <c r="L142" s="144" t="s">
        <v>84</v>
      </c>
      <c r="M142" s="144" t="s">
        <v>84</v>
      </c>
      <c r="N142" s="140">
        <v>13</v>
      </c>
      <c r="O142" s="140">
        <v>25</v>
      </c>
      <c r="P142" s="141"/>
      <c r="Q142" s="12"/>
      <c r="R142" s="12"/>
      <c r="S142" s="12"/>
      <c r="T142" s="12"/>
      <c r="U142" s="12"/>
    </row>
    <row r="143" spans="1:21" s="13" customFormat="1" ht="21">
      <c r="A143" s="143" t="s">
        <v>191</v>
      </c>
      <c r="B143" s="139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1"/>
      <c r="Q143" s="12"/>
      <c r="R143" s="12"/>
      <c r="S143" s="12"/>
      <c r="T143" s="12"/>
      <c r="U143" s="12"/>
    </row>
    <row r="144" spans="1:21" s="13" customFormat="1" ht="21">
      <c r="A144" s="107" t="s">
        <v>144</v>
      </c>
      <c r="B144" s="139">
        <v>60</v>
      </c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1"/>
      <c r="Q144" s="12"/>
      <c r="R144" s="12"/>
      <c r="S144" s="12"/>
      <c r="T144" s="12"/>
      <c r="U144" s="12"/>
    </row>
    <row r="145" spans="1:21" s="13" customFormat="1" ht="21">
      <c r="A145" s="143" t="s">
        <v>209</v>
      </c>
      <c r="B145" s="139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1"/>
      <c r="Q145" s="12"/>
      <c r="R145" s="12"/>
      <c r="S145" s="12"/>
      <c r="T145" s="12"/>
      <c r="U145" s="12"/>
    </row>
    <row r="146" spans="1:21" s="13" customFormat="1" ht="21">
      <c r="A146" s="143" t="s">
        <v>210</v>
      </c>
      <c r="B146" s="139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1"/>
      <c r="Q146" s="12"/>
      <c r="R146" s="12"/>
      <c r="S146" s="12"/>
      <c r="T146" s="12"/>
      <c r="U146" s="12"/>
    </row>
    <row r="147" spans="1:21" s="13" customFormat="1" ht="21">
      <c r="A147" s="143" t="s">
        <v>211</v>
      </c>
      <c r="B147" s="139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1"/>
      <c r="Q147" s="12"/>
      <c r="R147" s="12"/>
      <c r="S147" s="12"/>
      <c r="T147" s="12"/>
      <c r="U147" s="12"/>
    </row>
    <row r="148" spans="1:21" s="13" customFormat="1" ht="21">
      <c r="A148" s="107" t="s">
        <v>146</v>
      </c>
      <c r="B148" s="139">
        <v>60</v>
      </c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1"/>
      <c r="Q148" s="12"/>
      <c r="R148" s="12"/>
      <c r="S148" s="12"/>
      <c r="T148" s="12"/>
      <c r="U148" s="12"/>
    </row>
    <row r="149" spans="1:21" s="13" customFormat="1" ht="21">
      <c r="A149" s="143" t="s">
        <v>164</v>
      </c>
      <c r="B149" s="139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1"/>
      <c r="Q149" s="12"/>
      <c r="R149" s="12"/>
      <c r="S149" s="12"/>
      <c r="T149" s="12"/>
      <c r="U149" s="12"/>
    </row>
    <row r="150" spans="1:21" s="13" customFormat="1" ht="21">
      <c r="A150" s="143" t="s">
        <v>212</v>
      </c>
      <c r="B150" s="139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1"/>
      <c r="Q150" s="12"/>
      <c r="R150" s="12"/>
      <c r="S150" s="12"/>
      <c r="T150" s="12"/>
      <c r="U150" s="12"/>
    </row>
    <row r="151" spans="1:21" s="13" customFormat="1" ht="21">
      <c r="A151" s="143" t="s">
        <v>213</v>
      </c>
      <c r="B151" s="139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1"/>
      <c r="Q151" s="12"/>
      <c r="R151" s="12"/>
      <c r="S151" s="12"/>
      <c r="T151" s="12"/>
      <c r="U151" s="12"/>
    </row>
    <row r="152" spans="1:21" s="13" customFormat="1" ht="21">
      <c r="A152" s="107" t="s">
        <v>149</v>
      </c>
      <c r="B152" s="139">
        <v>60</v>
      </c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1"/>
      <c r="Q152" s="12"/>
      <c r="R152" s="12"/>
      <c r="S152" s="12"/>
      <c r="T152" s="12"/>
      <c r="U152" s="12"/>
    </row>
    <row r="153" spans="1:21" s="13" customFormat="1" ht="21">
      <c r="A153" s="143" t="s">
        <v>214</v>
      </c>
      <c r="B153" s="139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1"/>
      <c r="Q153" s="12"/>
      <c r="R153" s="12"/>
      <c r="S153" s="12"/>
      <c r="T153" s="12"/>
      <c r="U153" s="12"/>
    </row>
    <row r="154" spans="1:21" s="13" customFormat="1" ht="21">
      <c r="A154" s="143" t="s">
        <v>215</v>
      </c>
      <c r="B154" s="139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1"/>
      <c r="Q154" s="12"/>
      <c r="R154" s="12"/>
      <c r="S154" s="12"/>
      <c r="T154" s="12"/>
      <c r="U154" s="12"/>
    </row>
    <row r="155" spans="1:21" s="13" customFormat="1" ht="21">
      <c r="A155" s="107" t="s">
        <v>151</v>
      </c>
      <c r="B155" s="139">
        <v>60</v>
      </c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1"/>
      <c r="Q155" s="12"/>
      <c r="R155" s="12"/>
      <c r="S155" s="12"/>
      <c r="T155" s="12"/>
      <c r="U155" s="12"/>
    </row>
    <row r="156" spans="1:21" s="13" customFormat="1" ht="21">
      <c r="A156" s="143" t="s">
        <v>152</v>
      </c>
      <c r="B156" s="139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1"/>
      <c r="Q156" s="12"/>
      <c r="R156" s="12"/>
      <c r="S156" s="12"/>
      <c r="T156" s="12"/>
      <c r="U156" s="12"/>
    </row>
    <row r="157" spans="1:21" s="13" customFormat="1" ht="21">
      <c r="A157" s="143" t="s">
        <v>216</v>
      </c>
      <c r="B157" s="139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1"/>
      <c r="Q157" s="12"/>
      <c r="R157" s="12"/>
      <c r="S157" s="12"/>
      <c r="T157" s="12"/>
      <c r="U157" s="12"/>
    </row>
    <row r="158" spans="1:21" s="13" customFormat="1" ht="21">
      <c r="A158" s="143" t="s">
        <v>171</v>
      </c>
      <c r="B158" s="139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1"/>
      <c r="Q158" s="12"/>
      <c r="R158" s="12"/>
      <c r="S158" s="12"/>
      <c r="T158" s="12"/>
      <c r="U158" s="12"/>
    </row>
    <row r="159" spans="1:21" s="13" customFormat="1" ht="21">
      <c r="A159" s="107" t="s">
        <v>153</v>
      </c>
      <c r="B159" s="139">
        <v>60</v>
      </c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1"/>
      <c r="Q159" s="12"/>
      <c r="R159" s="12"/>
      <c r="S159" s="12"/>
      <c r="T159" s="12"/>
      <c r="U159" s="12"/>
    </row>
    <row r="160" spans="1:21" s="13" customFormat="1" ht="21">
      <c r="A160" s="143" t="s">
        <v>217</v>
      </c>
      <c r="B160" s="139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1"/>
      <c r="Q160" s="12"/>
      <c r="R160" s="12"/>
      <c r="S160" s="12"/>
      <c r="T160" s="12"/>
      <c r="U160" s="12"/>
    </row>
    <row r="161" spans="1:21" s="13" customFormat="1" ht="21">
      <c r="A161" s="15" t="s">
        <v>191</v>
      </c>
      <c r="B161" s="139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1"/>
      <c r="Q161" s="12"/>
      <c r="R161" s="12"/>
      <c r="S161" s="12"/>
      <c r="T161" s="12"/>
      <c r="U161" s="12"/>
    </row>
    <row r="162" spans="1:21" s="13" customFormat="1" ht="21">
      <c r="A162" s="21" t="s">
        <v>155</v>
      </c>
      <c r="B162" s="139">
        <v>60</v>
      </c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1"/>
      <c r="Q162" s="12"/>
      <c r="R162" s="12"/>
      <c r="S162" s="12"/>
      <c r="T162" s="12"/>
      <c r="U162" s="146">
        <v>1</v>
      </c>
    </row>
    <row r="163" spans="1:21" s="13" customFormat="1" ht="21">
      <c r="A163" s="15" t="s">
        <v>198</v>
      </c>
      <c r="B163" s="139"/>
      <c r="C163" s="140"/>
      <c r="D163" s="140"/>
      <c r="E163" s="140"/>
      <c r="F163" s="140">
        <v>7</v>
      </c>
      <c r="G163" s="140">
        <v>8</v>
      </c>
      <c r="H163" s="140">
        <v>4</v>
      </c>
      <c r="I163" s="140">
        <v>2</v>
      </c>
      <c r="J163" s="140">
        <v>4</v>
      </c>
      <c r="K163" s="140">
        <v>2</v>
      </c>
      <c r="L163" s="140"/>
      <c r="M163" s="140"/>
      <c r="N163" s="140">
        <v>15</v>
      </c>
      <c r="O163" s="140">
        <v>12</v>
      </c>
      <c r="P163" s="147"/>
      <c r="Q163" s="148">
        <v>2100</v>
      </c>
      <c r="R163" s="148"/>
      <c r="S163" s="148">
        <v>2100</v>
      </c>
      <c r="T163" s="148">
        <v>2100</v>
      </c>
      <c r="U163" s="12"/>
    </row>
    <row r="164" spans="1:21" s="13" customFormat="1" ht="21">
      <c r="A164" s="15" t="s">
        <v>218</v>
      </c>
      <c r="B164" s="139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7"/>
      <c r="Q164" s="148"/>
      <c r="R164" s="148"/>
      <c r="S164" s="148"/>
      <c r="T164" s="148"/>
      <c r="U164" s="12"/>
    </row>
    <row r="165" spans="1:21" s="13" customFormat="1" ht="21">
      <c r="A165" s="15" t="s">
        <v>219</v>
      </c>
      <c r="B165" s="139"/>
      <c r="C165" s="140"/>
      <c r="D165" s="140"/>
      <c r="E165" s="140"/>
      <c r="F165" s="140">
        <v>8</v>
      </c>
      <c r="G165" s="140">
        <v>7</v>
      </c>
      <c r="H165" s="140">
        <v>4</v>
      </c>
      <c r="I165" s="140">
        <v>2</v>
      </c>
      <c r="J165" s="140">
        <v>3</v>
      </c>
      <c r="K165" s="140">
        <v>1</v>
      </c>
      <c r="L165" s="140"/>
      <c r="M165" s="140"/>
      <c r="N165" s="140">
        <v>15</v>
      </c>
      <c r="O165" s="140">
        <v>10</v>
      </c>
      <c r="P165" s="147"/>
      <c r="Q165" s="148">
        <v>2100</v>
      </c>
      <c r="R165" s="148"/>
      <c r="S165" s="148">
        <v>2100</v>
      </c>
      <c r="T165" s="148">
        <v>2100</v>
      </c>
      <c r="U165" s="12"/>
    </row>
    <row r="166" spans="1:21" s="13" customFormat="1" ht="21">
      <c r="A166" s="21" t="s">
        <v>156</v>
      </c>
      <c r="B166" s="139">
        <v>60</v>
      </c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1"/>
      <c r="Q166" s="12"/>
      <c r="R166" s="12"/>
      <c r="S166" s="12"/>
      <c r="T166" s="12"/>
      <c r="U166" s="12"/>
    </row>
    <row r="167" spans="1:21" s="13" customFormat="1" ht="21">
      <c r="A167" s="15" t="s">
        <v>220</v>
      </c>
      <c r="B167" s="139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1"/>
      <c r="Q167" s="12"/>
      <c r="R167" s="12"/>
      <c r="S167" s="12"/>
      <c r="T167" s="12"/>
      <c r="U167" s="12"/>
    </row>
    <row r="168" spans="1:21" s="13" customFormat="1" ht="21">
      <c r="A168" s="15" t="s">
        <v>221</v>
      </c>
      <c r="B168" s="139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1"/>
      <c r="Q168" s="12"/>
      <c r="R168" s="12"/>
      <c r="S168" s="12"/>
      <c r="T168" s="12"/>
      <c r="U168" s="12"/>
    </row>
    <row r="169" spans="1:21" s="13" customFormat="1" ht="21">
      <c r="A169" s="15" t="s">
        <v>222</v>
      </c>
      <c r="B169" s="139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1"/>
      <c r="Q169" s="12"/>
      <c r="R169" s="12"/>
      <c r="S169" s="12"/>
      <c r="T169" s="12"/>
      <c r="U169" s="12"/>
    </row>
    <row r="170" spans="1:21" s="13" customFormat="1" ht="21">
      <c r="A170" s="15"/>
      <c r="B170" s="139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1"/>
      <c r="Q170" s="12"/>
      <c r="R170" s="12"/>
      <c r="S170" s="12"/>
      <c r="T170" s="12"/>
      <c r="U170" s="12"/>
    </row>
    <row r="171" spans="1:21" s="13" customFormat="1" ht="21">
      <c r="A171" s="11" t="s">
        <v>23</v>
      </c>
      <c r="B171" s="139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1"/>
      <c r="Q171" s="12"/>
      <c r="R171" s="12"/>
      <c r="S171" s="12"/>
      <c r="T171" s="12"/>
      <c r="U171" s="12"/>
    </row>
    <row r="172" spans="1:21" s="13" customFormat="1" ht="21">
      <c r="A172" s="142" t="s">
        <v>123</v>
      </c>
      <c r="B172" s="139">
        <v>100</v>
      </c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1"/>
      <c r="Q172" s="12"/>
      <c r="R172" s="12"/>
      <c r="S172" s="12"/>
      <c r="T172" s="12"/>
      <c r="U172" s="12"/>
    </row>
    <row r="173" spans="1:21" s="13" customFormat="1" ht="21">
      <c r="A173" s="143" t="s">
        <v>223</v>
      </c>
      <c r="B173" s="139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1"/>
      <c r="Q173" s="12"/>
      <c r="R173" s="12"/>
      <c r="S173" s="12"/>
      <c r="T173" s="12"/>
      <c r="U173" s="12"/>
    </row>
    <row r="174" spans="1:21" s="13" customFormat="1" ht="21">
      <c r="A174" s="143" t="s">
        <v>224</v>
      </c>
      <c r="B174" s="139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1"/>
      <c r="Q174" s="12"/>
      <c r="R174" s="12"/>
      <c r="S174" s="12"/>
      <c r="T174" s="12"/>
      <c r="U174" s="12"/>
    </row>
    <row r="175" spans="1:21" s="13" customFormat="1" ht="21">
      <c r="A175" s="107" t="s">
        <v>126</v>
      </c>
      <c r="B175" s="139">
        <v>100</v>
      </c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1"/>
      <c r="Q175" s="12"/>
      <c r="R175" s="12"/>
      <c r="S175" s="12"/>
      <c r="T175" s="12"/>
      <c r="U175" s="12"/>
    </row>
    <row r="176" spans="1:21" s="13" customFormat="1" ht="21">
      <c r="A176" s="143" t="s">
        <v>225</v>
      </c>
      <c r="B176" s="139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1"/>
      <c r="Q176" s="12"/>
      <c r="R176" s="12"/>
      <c r="S176" s="12"/>
      <c r="T176" s="12"/>
      <c r="U176" s="12"/>
    </row>
    <row r="177" spans="1:21" s="13" customFormat="1" ht="21">
      <c r="A177" s="143" t="s">
        <v>226</v>
      </c>
      <c r="B177" s="139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1"/>
      <c r="Q177" s="12"/>
      <c r="R177" s="12"/>
      <c r="S177" s="12"/>
      <c r="T177" s="12"/>
      <c r="U177" s="12"/>
    </row>
    <row r="178" spans="1:21" s="13" customFormat="1" ht="21">
      <c r="A178" s="143" t="s">
        <v>227</v>
      </c>
      <c r="B178" s="139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1"/>
      <c r="Q178" s="12"/>
      <c r="R178" s="12"/>
      <c r="S178" s="12"/>
      <c r="T178" s="12"/>
      <c r="U178" s="12"/>
    </row>
    <row r="179" spans="1:21" s="13" customFormat="1" ht="21">
      <c r="A179" s="107" t="s">
        <v>129</v>
      </c>
      <c r="B179" s="139">
        <v>100</v>
      </c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1"/>
      <c r="Q179" s="12"/>
      <c r="R179" s="12"/>
      <c r="S179" s="12"/>
      <c r="T179" s="12"/>
      <c r="U179" s="12"/>
    </row>
    <row r="180" spans="1:21" s="13" customFormat="1" ht="21">
      <c r="A180" s="143" t="s">
        <v>225</v>
      </c>
      <c r="B180" s="139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1"/>
      <c r="Q180" s="12"/>
      <c r="R180" s="12"/>
      <c r="S180" s="12"/>
      <c r="T180" s="12"/>
      <c r="U180" s="12"/>
    </row>
    <row r="181" spans="1:21" s="13" customFormat="1" ht="21">
      <c r="A181" s="143" t="s">
        <v>228</v>
      </c>
      <c r="B181" s="139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1"/>
      <c r="Q181" s="12"/>
      <c r="R181" s="12"/>
      <c r="S181" s="12"/>
      <c r="T181" s="12"/>
      <c r="U181" s="12"/>
    </row>
    <row r="182" spans="1:21" s="13" customFormat="1" ht="21">
      <c r="A182" s="143" t="s">
        <v>229</v>
      </c>
      <c r="B182" s="139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1"/>
      <c r="Q182" s="12"/>
      <c r="R182" s="12"/>
      <c r="S182" s="12"/>
      <c r="T182" s="12"/>
      <c r="U182" s="12"/>
    </row>
    <row r="183" spans="1:21" s="13" customFormat="1" ht="21">
      <c r="A183" s="143" t="s">
        <v>230</v>
      </c>
      <c r="B183" s="139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1"/>
      <c r="Q183" s="12"/>
      <c r="R183" s="12"/>
      <c r="S183" s="12"/>
      <c r="T183" s="12"/>
      <c r="U183" s="12"/>
    </row>
    <row r="184" spans="1:21" s="13" customFormat="1" ht="21">
      <c r="A184" s="107" t="s">
        <v>132</v>
      </c>
      <c r="B184" s="139">
        <v>100</v>
      </c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1"/>
      <c r="Q184" s="12"/>
      <c r="R184" s="12"/>
      <c r="S184" s="12"/>
      <c r="T184" s="12"/>
      <c r="U184" s="12"/>
    </row>
    <row r="185" spans="1:21" s="13" customFormat="1" ht="21">
      <c r="A185" s="143" t="s">
        <v>225</v>
      </c>
      <c r="B185" s="139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1"/>
      <c r="Q185" s="12"/>
      <c r="R185" s="12"/>
      <c r="S185" s="12"/>
      <c r="T185" s="12"/>
      <c r="U185" s="12"/>
    </row>
    <row r="186" spans="1:21" s="13" customFormat="1" ht="21">
      <c r="A186" s="143" t="s">
        <v>226</v>
      </c>
      <c r="B186" s="139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1"/>
      <c r="Q186" s="12"/>
      <c r="R186" s="12"/>
      <c r="S186" s="12"/>
      <c r="T186" s="12"/>
      <c r="U186" s="12"/>
    </row>
    <row r="187" spans="1:21" s="13" customFormat="1" ht="21">
      <c r="A187" s="143" t="s">
        <v>219</v>
      </c>
      <c r="B187" s="139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1"/>
      <c r="Q187" s="12"/>
      <c r="R187" s="12"/>
      <c r="S187" s="12"/>
      <c r="T187" s="12"/>
      <c r="U187" s="12"/>
    </row>
    <row r="188" spans="1:21" s="13" customFormat="1" ht="21">
      <c r="A188" s="143" t="s">
        <v>231</v>
      </c>
      <c r="B188" s="139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1"/>
      <c r="Q188" s="12"/>
      <c r="R188" s="12"/>
      <c r="S188" s="12"/>
      <c r="T188" s="12"/>
      <c r="U188" s="12"/>
    </row>
    <row r="189" spans="1:21" s="13" customFormat="1" ht="21">
      <c r="A189" s="107" t="s">
        <v>135</v>
      </c>
      <c r="B189" s="139">
        <v>100</v>
      </c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1"/>
      <c r="Q189" s="12"/>
      <c r="R189" s="12"/>
      <c r="S189" s="12"/>
      <c r="T189" s="12"/>
      <c r="U189" s="12"/>
    </row>
    <row r="190" spans="1:21" s="13" customFormat="1" ht="21">
      <c r="A190" s="143" t="s">
        <v>232</v>
      </c>
      <c r="B190" s="139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1"/>
      <c r="Q190" s="12"/>
      <c r="R190" s="12"/>
      <c r="S190" s="12"/>
      <c r="T190" s="12"/>
      <c r="U190" s="12"/>
    </row>
    <row r="191" spans="1:21" s="13" customFormat="1" ht="21">
      <c r="A191" s="107" t="s">
        <v>233</v>
      </c>
      <c r="B191" s="139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1"/>
      <c r="Q191" s="12"/>
      <c r="R191" s="12"/>
      <c r="S191" s="12"/>
      <c r="T191" s="12"/>
      <c r="U191" s="12"/>
    </row>
    <row r="192" spans="1:21" s="13" customFormat="1" ht="21">
      <c r="A192" s="143" t="s">
        <v>234</v>
      </c>
      <c r="B192" s="139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1"/>
      <c r="Q192" s="12"/>
      <c r="R192" s="12"/>
      <c r="S192" s="12"/>
      <c r="T192" s="12"/>
      <c r="U192" s="12"/>
    </row>
    <row r="193" spans="1:21" s="13" customFormat="1" ht="21">
      <c r="A193" s="143" t="s">
        <v>235</v>
      </c>
      <c r="B193" s="139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1"/>
      <c r="Q193" s="12"/>
      <c r="R193" s="12"/>
      <c r="S193" s="12"/>
      <c r="T193" s="12"/>
      <c r="U193" s="12"/>
    </row>
    <row r="194" spans="1:21" s="13" customFormat="1" ht="21">
      <c r="A194" s="143" t="s">
        <v>236</v>
      </c>
      <c r="B194" s="139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1"/>
      <c r="Q194" s="12"/>
      <c r="R194" s="12"/>
      <c r="S194" s="12"/>
      <c r="T194" s="12"/>
      <c r="U194" s="12"/>
    </row>
    <row r="195" spans="1:21" s="13" customFormat="1" ht="21">
      <c r="A195" s="107" t="s">
        <v>138</v>
      </c>
      <c r="B195" s="139">
        <v>100</v>
      </c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1"/>
      <c r="Q195" s="12"/>
      <c r="R195" s="12"/>
      <c r="S195" s="12"/>
      <c r="T195" s="12"/>
      <c r="U195" s="12"/>
    </row>
    <row r="196" spans="1:21" s="13" customFormat="1" ht="21">
      <c r="A196" s="107" t="s">
        <v>237</v>
      </c>
      <c r="B196" s="139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1"/>
      <c r="Q196" s="12"/>
      <c r="R196" s="12"/>
      <c r="S196" s="12"/>
      <c r="T196" s="12"/>
      <c r="U196" s="12"/>
    </row>
    <row r="197" spans="1:21" s="13" customFormat="1" ht="21">
      <c r="A197" s="107" t="s">
        <v>238</v>
      </c>
      <c r="B197" s="139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1"/>
      <c r="Q197" s="12"/>
      <c r="R197" s="12"/>
      <c r="S197" s="12"/>
      <c r="T197" s="12"/>
      <c r="U197" s="12"/>
    </row>
    <row r="198" spans="1:21" s="13" customFormat="1" ht="21">
      <c r="A198" s="107" t="s">
        <v>239</v>
      </c>
      <c r="B198" s="139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1"/>
      <c r="Q198" s="12"/>
      <c r="R198" s="12"/>
      <c r="S198" s="12"/>
      <c r="T198" s="12"/>
      <c r="U198" s="12"/>
    </row>
    <row r="199" spans="1:21" s="13" customFormat="1" ht="21">
      <c r="A199" s="143" t="s">
        <v>240</v>
      </c>
      <c r="B199" s="139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1"/>
      <c r="Q199" s="12"/>
      <c r="R199" s="12"/>
      <c r="S199" s="12"/>
      <c r="T199" s="12"/>
      <c r="U199" s="12"/>
    </row>
    <row r="200" spans="1:21" s="13" customFormat="1" ht="21">
      <c r="A200" s="107" t="s">
        <v>141</v>
      </c>
      <c r="B200" s="139">
        <v>100</v>
      </c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1"/>
      <c r="Q200" s="12"/>
      <c r="R200" s="12"/>
      <c r="S200" s="12"/>
      <c r="T200" s="12"/>
      <c r="U200" s="12"/>
    </row>
    <row r="201" spans="1:21" s="13" customFormat="1" ht="21">
      <c r="A201" s="143" t="s">
        <v>241</v>
      </c>
      <c r="B201" s="139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1"/>
      <c r="Q201" s="12"/>
      <c r="R201" s="12"/>
      <c r="S201" s="12"/>
      <c r="T201" s="12"/>
      <c r="U201" s="12"/>
    </row>
    <row r="202" spans="1:21" s="13" customFormat="1" ht="21">
      <c r="A202" s="143" t="s">
        <v>242</v>
      </c>
      <c r="B202" s="139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1"/>
      <c r="Q202" s="12"/>
      <c r="R202" s="12"/>
      <c r="S202" s="12"/>
      <c r="T202" s="12"/>
      <c r="U202" s="12"/>
    </row>
    <row r="203" spans="1:21" s="13" customFormat="1" ht="21">
      <c r="A203" s="143" t="s">
        <v>219</v>
      </c>
      <c r="B203" s="139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1"/>
      <c r="Q203" s="12"/>
      <c r="R203" s="12"/>
      <c r="S203" s="12"/>
      <c r="T203" s="12"/>
      <c r="U203" s="12"/>
    </row>
    <row r="204" spans="1:21" s="13" customFormat="1" ht="21">
      <c r="A204" s="143" t="s">
        <v>243</v>
      </c>
      <c r="B204" s="139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1"/>
      <c r="Q204" s="12"/>
      <c r="R204" s="12"/>
      <c r="S204" s="12"/>
      <c r="T204" s="12"/>
      <c r="U204" s="12"/>
    </row>
    <row r="205" spans="1:21" s="13" customFormat="1" ht="21">
      <c r="A205" s="143" t="s">
        <v>244</v>
      </c>
      <c r="B205" s="139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1"/>
      <c r="Q205" s="12"/>
      <c r="R205" s="12"/>
      <c r="S205" s="12"/>
      <c r="T205" s="12"/>
      <c r="U205" s="12"/>
    </row>
    <row r="206" spans="1:21" s="13" customFormat="1" ht="21">
      <c r="A206" s="107" t="s">
        <v>144</v>
      </c>
      <c r="B206" s="139">
        <v>100</v>
      </c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1"/>
      <c r="Q206" s="12"/>
      <c r="R206" s="12"/>
      <c r="S206" s="12"/>
      <c r="T206" s="12"/>
      <c r="U206" s="12"/>
    </row>
    <row r="207" spans="1:21" s="13" customFormat="1" ht="19.5" customHeight="1">
      <c r="A207" s="143" t="s">
        <v>225</v>
      </c>
      <c r="B207" s="139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1"/>
      <c r="Q207" s="12"/>
      <c r="R207" s="12"/>
      <c r="S207" s="12"/>
      <c r="T207" s="12"/>
      <c r="U207" s="12"/>
    </row>
    <row r="208" spans="1:21" s="13" customFormat="1" ht="21">
      <c r="A208" s="143" t="s">
        <v>218</v>
      </c>
      <c r="B208" s="139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1"/>
      <c r="Q208" s="12"/>
      <c r="R208" s="12"/>
      <c r="S208" s="12"/>
      <c r="T208" s="12"/>
      <c r="U208" s="12"/>
    </row>
    <row r="209" spans="1:21" s="13" customFormat="1" ht="21">
      <c r="A209" s="107" t="s">
        <v>146</v>
      </c>
      <c r="B209" s="139">
        <v>100</v>
      </c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1"/>
      <c r="Q209" s="12"/>
      <c r="R209" s="12"/>
      <c r="S209" s="12"/>
      <c r="T209" s="12"/>
      <c r="U209" s="12"/>
    </row>
    <row r="210" spans="1:21" s="13" customFormat="1" ht="21">
      <c r="A210" s="143" t="s">
        <v>177</v>
      </c>
      <c r="B210" s="139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1"/>
      <c r="Q210" s="12"/>
      <c r="R210" s="12"/>
      <c r="S210" s="12"/>
      <c r="T210" s="12"/>
      <c r="U210" s="12"/>
    </row>
    <row r="211" spans="1:21" s="13" customFormat="1" ht="21">
      <c r="A211" s="143" t="s">
        <v>159</v>
      </c>
      <c r="B211" s="139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1"/>
      <c r="Q211" s="12"/>
      <c r="R211" s="12"/>
      <c r="S211" s="12"/>
      <c r="T211" s="12"/>
      <c r="U211" s="12"/>
    </row>
    <row r="212" spans="1:21" s="13" customFormat="1" ht="21">
      <c r="A212" s="107" t="s">
        <v>149</v>
      </c>
      <c r="B212" s="139">
        <v>100</v>
      </c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1"/>
      <c r="Q212" s="12"/>
      <c r="R212" s="12"/>
      <c r="S212" s="12"/>
      <c r="T212" s="12"/>
      <c r="U212" s="12"/>
    </row>
    <row r="213" spans="1:21" s="13" customFormat="1" ht="21">
      <c r="A213" s="143" t="s">
        <v>225</v>
      </c>
      <c r="B213" s="139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1"/>
      <c r="Q213" s="12"/>
      <c r="R213" s="12"/>
      <c r="S213" s="12"/>
      <c r="T213" s="12"/>
      <c r="U213" s="12"/>
    </row>
    <row r="214" spans="1:21" s="13" customFormat="1" ht="21">
      <c r="A214" s="143" t="s">
        <v>226</v>
      </c>
      <c r="B214" s="139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1"/>
      <c r="Q214" s="12"/>
      <c r="R214" s="12"/>
      <c r="S214" s="12"/>
      <c r="T214" s="12"/>
      <c r="U214" s="12"/>
    </row>
    <row r="215" spans="1:21" s="13" customFormat="1" ht="21">
      <c r="A215" s="143" t="s">
        <v>245</v>
      </c>
      <c r="B215" s="139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1"/>
      <c r="Q215" s="12"/>
      <c r="R215" s="12"/>
      <c r="S215" s="12"/>
      <c r="T215" s="12"/>
      <c r="U215" s="12"/>
    </row>
    <row r="216" spans="1:21" s="13" customFormat="1" ht="21">
      <c r="A216" s="143" t="s">
        <v>246</v>
      </c>
      <c r="B216" s="139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1"/>
      <c r="Q216" s="12"/>
      <c r="R216" s="12"/>
      <c r="S216" s="12"/>
      <c r="T216" s="12"/>
      <c r="U216" s="12"/>
    </row>
    <row r="217" spans="1:21" s="13" customFormat="1" ht="21">
      <c r="A217" s="107" t="s">
        <v>151</v>
      </c>
      <c r="B217" s="139">
        <v>100</v>
      </c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1"/>
      <c r="Q217" s="12"/>
      <c r="R217" s="12"/>
      <c r="S217" s="12"/>
      <c r="T217" s="12"/>
      <c r="U217" s="12"/>
    </row>
    <row r="218" spans="1:21" s="13" customFormat="1" ht="21">
      <c r="A218" s="143" t="s">
        <v>225</v>
      </c>
      <c r="B218" s="139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1"/>
      <c r="Q218" s="12"/>
      <c r="R218" s="12"/>
      <c r="S218" s="12"/>
      <c r="T218" s="12"/>
      <c r="U218" s="12"/>
    </row>
    <row r="219" spans="1:21" s="13" customFormat="1" ht="21">
      <c r="A219" s="143" t="s">
        <v>125</v>
      </c>
      <c r="B219" s="139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1"/>
      <c r="Q219" s="12"/>
      <c r="R219" s="12"/>
      <c r="S219" s="12"/>
      <c r="T219" s="12"/>
      <c r="U219" s="12"/>
    </row>
    <row r="220" spans="1:21" s="13" customFormat="1" ht="21">
      <c r="A220" s="143" t="s">
        <v>227</v>
      </c>
      <c r="B220" s="139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1"/>
      <c r="Q220" s="12"/>
      <c r="R220" s="12"/>
      <c r="S220" s="12"/>
      <c r="T220" s="12"/>
      <c r="U220" s="12"/>
    </row>
    <row r="221" spans="1:21" s="13" customFormat="1" ht="21">
      <c r="A221" s="143" t="s">
        <v>247</v>
      </c>
      <c r="B221" s="139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1"/>
      <c r="Q221" s="12"/>
      <c r="R221" s="12"/>
      <c r="S221" s="12"/>
      <c r="T221" s="12"/>
      <c r="U221" s="12"/>
    </row>
    <row r="222" spans="1:21" s="13" customFormat="1" ht="21">
      <c r="A222" s="107" t="s">
        <v>153</v>
      </c>
      <c r="B222" s="139">
        <v>100</v>
      </c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1"/>
      <c r="Q222" s="12"/>
      <c r="R222" s="12"/>
      <c r="S222" s="12"/>
      <c r="T222" s="12"/>
      <c r="U222" s="12"/>
    </row>
    <row r="223" spans="1:21" s="13" customFormat="1" ht="21">
      <c r="A223" s="143" t="s">
        <v>225</v>
      </c>
      <c r="B223" s="139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1"/>
      <c r="Q223" s="12"/>
      <c r="R223" s="12"/>
      <c r="S223" s="12"/>
      <c r="T223" s="12"/>
      <c r="U223" s="12"/>
    </row>
    <row r="224" spans="1:21" s="13" customFormat="1" ht="21">
      <c r="A224" s="15" t="s">
        <v>248</v>
      </c>
      <c r="B224" s="139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1"/>
      <c r="Q224" s="12"/>
      <c r="R224" s="12"/>
      <c r="S224" s="12"/>
      <c r="T224" s="12"/>
      <c r="U224" s="12"/>
    </row>
    <row r="225" spans="1:21" s="13" customFormat="1" ht="21">
      <c r="A225" s="21" t="s">
        <v>155</v>
      </c>
      <c r="B225" s="139">
        <v>100</v>
      </c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1"/>
      <c r="Q225" s="12"/>
      <c r="R225" s="12"/>
      <c r="S225" s="12"/>
      <c r="T225" s="12"/>
      <c r="U225" s="12"/>
    </row>
    <row r="226" spans="1:21" s="13" customFormat="1" ht="21">
      <c r="A226" s="15" t="s">
        <v>152</v>
      </c>
      <c r="B226" s="139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1"/>
      <c r="Q226" s="12"/>
      <c r="R226" s="12"/>
      <c r="S226" s="12"/>
      <c r="T226" s="12"/>
      <c r="U226" s="12"/>
    </row>
    <row r="227" spans="1:21" s="13" customFormat="1" ht="21">
      <c r="A227" s="15" t="s">
        <v>249</v>
      </c>
      <c r="B227" s="139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1"/>
      <c r="Q227" s="12"/>
      <c r="R227" s="12"/>
      <c r="S227" s="12"/>
      <c r="T227" s="12"/>
      <c r="U227" s="12"/>
    </row>
    <row r="228" spans="1:21" s="13" customFormat="1" ht="21">
      <c r="A228" s="15" t="s">
        <v>250</v>
      </c>
      <c r="B228" s="139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1"/>
      <c r="Q228" s="12"/>
      <c r="R228" s="12"/>
      <c r="S228" s="12"/>
      <c r="T228" s="12"/>
      <c r="U228" s="12"/>
    </row>
    <row r="229" spans="1:21" s="13" customFormat="1" ht="21">
      <c r="A229" s="15" t="s">
        <v>231</v>
      </c>
      <c r="B229" s="139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1"/>
      <c r="Q229" s="12"/>
      <c r="R229" s="12"/>
      <c r="S229" s="12"/>
      <c r="T229" s="12"/>
      <c r="U229" s="12"/>
    </row>
    <row r="230" spans="1:21" s="13" customFormat="1" ht="21">
      <c r="A230" s="15" t="s">
        <v>251</v>
      </c>
      <c r="B230" s="139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1"/>
      <c r="Q230" s="12"/>
      <c r="R230" s="12"/>
      <c r="S230" s="12"/>
      <c r="T230" s="12"/>
      <c r="U230" s="12"/>
    </row>
    <row r="231" spans="1:21" s="13" customFormat="1" ht="21">
      <c r="A231" s="21" t="s">
        <v>156</v>
      </c>
      <c r="B231" s="139">
        <v>100</v>
      </c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1"/>
      <c r="Q231" s="12"/>
      <c r="R231" s="12"/>
      <c r="S231" s="12"/>
      <c r="T231" s="12"/>
      <c r="U231" s="12"/>
    </row>
    <row r="232" spans="1:21" s="13" customFormat="1" ht="21">
      <c r="A232" s="15" t="s">
        <v>225</v>
      </c>
      <c r="B232" s="139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1"/>
      <c r="Q232" s="12"/>
      <c r="R232" s="12"/>
      <c r="S232" s="12"/>
      <c r="T232" s="12"/>
      <c r="U232" s="12"/>
    </row>
    <row r="233" spans="1:21" s="13" customFormat="1" ht="21">
      <c r="A233" s="15" t="s">
        <v>248</v>
      </c>
      <c r="B233" s="139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1"/>
      <c r="Q233" s="12"/>
      <c r="R233" s="12"/>
      <c r="S233" s="12"/>
      <c r="T233" s="12"/>
      <c r="U233" s="12"/>
    </row>
    <row r="234" spans="1:21" s="13" customFormat="1" ht="21">
      <c r="A234" s="11" t="s">
        <v>252</v>
      </c>
      <c r="B234" s="139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1"/>
      <c r="Q234" s="12"/>
      <c r="R234" s="12"/>
      <c r="S234" s="12"/>
      <c r="T234" s="12"/>
      <c r="U234" s="12"/>
    </row>
    <row r="235" spans="1:21" s="13" customFormat="1" ht="21">
      <c r="A235" s="11"/>
      <c r="B235" s="139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1"/>
      <c r="Q235" s="12"/>
      <c r="R235" s="12"/>
      <c r="S235" s="12"/>
      <c r="T235" s="12"/>
      <c r="U235" s="12"/>
    </row>
    <row r="236" spans="1:21" s="13" customFormat="1" ht="21">
      <c r="A236" s="11" t="s">
        <v>25</v>
      </c>
      <c r="B236" s="139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1"/>
      <c r="Q236" s="12"/>
      <c r="R236" s="12"/>
      <c r="S236" s="12"/>
      <c r="T236" s="12"/>
      <c r="U236" s="12"/>
    </row>
    <row r="237" spans="1:21" s="13" customFormat="1" ht="21">
      <c r="A237" s="11" t="s">
        <v>26</v>
      </c>
      <c r="B237" s="139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1"/>
      <c r="Q237" s="12"/>
      <c r="R237" s="12"/>
      <c r="S237" s="12"/>
      <c r="T237" s="12"/>
      <c r="U237" s="12"/>
    </row>
    <row r="238" spans="1:21" ht="42">
      <c r="A238" s="19" t="s">
        <v>27</v>
      </c>
      <c r="B238" s="149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1"/>
      <c r="P238" s="152"/>
      <c r="Q238" s="17"/>
      <c r="R238" s="17"/>
      <c r="S238" s="17"/>
      <c r="T238" s="17"/>
      <c r="U238" s="17"/>
    </row>
    <row r="239" spans="1:21" s="13" customFormat="1" ht="21">
      <c r="A239" s="11" t="s">
        <v>28</v>
      </c>
      <c r="B239" s="139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1"/>
      <c r="Q239" s="12"/>
      <c r="R239" s="12"/>
      <c r="S239" s="12"/>
      <c r="T239" s="12"/>
      <c r="U239" s="12"/>
    </row>
    <row r="240" spans="1:21" s="13" customFormat="1" ht="21">
      <c r="A240" s="11" t="s">
        <v>29</v>
      </c>
      <c r="B240" s="139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1"/>
      <c r="Q240" s="12"/>
      <c r="R240" s="12"/>
      <c r="S240" s="12"/>
      <c r="T240" s="12"/>
      <c r="U240" s="12"/>
    </row>
    <row r="241" spans="1:21" s="13" customFormat="1" ht="21">
      <c r="A241" s="11" t="s">
        <v>30</v>
      </c>
      <c r="B241" s="139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1"/>
      <c r="Q241" s="12"/>
      <c r="R241" s="12"/>
      <c r="S241" s="12"/>
      <c r="T241" s="12"/>
      <c r="U241" s="12"/>
    </row>
    <row r="242" spans="1:21" s="13" customFormat="1" ht="21">
      <c r="A242" s="11" t="s">
        <v>31</v>
      </c>
      <c r="B242" s="139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1"/>
      <c r="Q242" s="12"/>
      <c r="R242" s="12"/>
      <c r="S242" s="12"/>
      <c r="T242" s="12"/>
      <c r="U242" s="12"/>
    </row>
    <row r="243" spans="1:21" ht="42">
      <c r="A243" s="19" t="s">
        <v>32</v>
      </c>
      <c r="B243" s="149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1"/>
      <c r="P243" s="152"/>
      <c r="Q243" s="17"/>
      <c r="R243" s="17"/>
      <c r="S243" s="17"/>
      <c r="T243" s="17"/>
      <c r="U243" s="17"/>
    </row>
    <row r="244" spans="1:21" s="13" customFormat="1" ht="42">
      <c r="A244" s="21" t="s">
        <v>33</v>
      </c>
      <c r="B244" s="139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1"/>
      <c r="Q244" s="12"/>
      <c r="R244" s="12"/>
      <c r="S244" s="12"/>
      <c r="T244" s="12"/>
      <c r="U244" s="12"/>
    </row>
    <row r="245" spans="1:21" s="13" customFormat="1" ht="21">
      <c r="A245" s="11" t="s">
        <v>34</v>
      </c>
      <c r="B245" s="139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1"/>
      <c r="Q245" s="12"/>
      <c r="R245" s="12"/>
      <c r="S245" s="12"/>
      <c r="T245" s="12"/>
      <c r="U245" s="12"/>
    </row>
    <row r="246" spans="1:21" s="13" customFormat="1" ht="21">
      <c r="A246" s="11" t="s">
        <v>52</v>
      </c>
      <c r="B246" s="6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1"/>
      <c r="Q246" s="12"/>
      <c r="R246" s="12"/>
      <c r="S246" s="12"/>
      <c r="T246" s="12"/>
      <c r="U246" s="12"/>
    </row>
    <row r="247" spans="1:21" s="13" customFormat="1" ht="21">
      <c r="A247" s="11" t="s">
        <v>53</v>
      </c>
      <c r="B247" s="139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1"/>
      <c r="Q247" s="12"/>
      <c r="R247" s="12"/>
      <c r="S247" s="12"/>
      <c r="T247" s="12"/>
      <c r="U247" s="12"/>
    </row>
    <row r="248" spans="1:21" s="13" customFormat="1" ht="21">
      <c r="A248" s="21" t="s">
        <v>54</v>
      </c>
      <c r="B248" s="139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1"/>
      <c r="Q248" s="12"/>
      <c r="R248" s="12"/>
      <c r="S248" s="12"/>
      <c r="T248" s="12"/>
      <c r="U248" s="12"/>
    </row>
    <row r="249" spans="1:21" ht="21">
      <c r="A249" s="22" t="s">
        <v>35</v>
      </c>
      <c r="B249" s="149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1"/>
      <c r="P249" s="152"/>
      <c r="Q249" s="17"/>
      <c r="R249" s="17"/>
      <c r="S249" s="17"/>
      <c r="T249" s="17"/>
      <c r="U249" s="17"/>
    </row>
    <row r="250" spans="1:21" s="13" customFormat="1" ht="21">
      <c r="A250" s="23" t="s">
        <v>36</v>
      </c>
      <c r="B250" s="139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1"/>
      <c r="Q250" s="12"/>
      <c r="R250" s="12"/>
      <c r="S250" s="12"/>
      <c r="T250" s="12"/>
      <c r="U250" s="12"/>
    </row>
    <row r="251" spans="1:21" s="13" customFormat="1" ht="21">
      <c r="A251" s="23" t="s">
        <v>37</v>
      </c>
      <c r="B251" s="139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1"/>
      <c r="Q251" s="12"/>
      <c r="R251" s="12"/>
      <c r="S251" s="12"/>
      <c r="T251" s="12"/>
      <c r="U251" s="12"/>
    </row>
    <row r="252" spans="1:21" s="13" customFormat="1" ht="21">
      <c r="A252" s="23" t="s">
        <v>38</v>
      </c>
      <c r="B252" s="139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1"/>
      <c r="Q252" s="12"/>
      <c r="R252" s="12"/>
      <c r="S252" s="12"/>
      <c r="T252" s="12"/>
      <c r="U252" s="12"/>
    </row>
    <row r="253" spans="1:21" s="13" customFormat="1" ht="21">
      <c r="A253" s="12" t="s">
        <v>253</v>
      </c>
      <c r="B253" s="139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1"/>
      <c r="Q253" s="12"/>
      <c r="R253" s="12"/>
      <c r="S253" s="12"/>
      <c r="T253" s="12"/>
      <c r="U253" s="12"/>
    </row>
    <row r="254" spans="1:21" s="13" customFormat="1" ht="21">
      <c r="A254" s="12" t="s">
        <v>98</v>
      </c>
      <c r="B254" s="139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1"/>
      <c r="Q254" s="12"/>
      <c r="R254" s="12"/>
      <c r="S254" s="12"/>
      <c r="T254" s="12"/>
      <c r="U254" s="12"/>
    </row>
    <row r="255" spans="1:21" s="13" customFormat="1" ht="21">
      <c r="A255" s="23" t="s">
        <v>39</v>
      </c>
      <c r="B255" s="139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1"/>
      <c r="Q255" s="12"/>
      <c r="R255" s="12"/>
      <c r="S255" s="12"/>
      <c r="T255" s="12"/>
      <c r="U255" s="12"/>
    </row>
    <row r="256" spans="1:21" s="13" customFormat="1" ht="21">
      <c r="A256" s="23" t="s">
        <v>123</v>
      </c>
      <c r="B256" s="139">
        <v>300</v>
      </c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1">
        <v>0.43</v>
      </c>
      <c r="Q256" s="12"/>
      <c r="R256" s="12"/>
      <c r="S256" s="12"/>
      <c r="T256" s="12"/>
      <c r="U256" s="12"/>
    </row>
    <row r="257" spans="1:21" s="13" customFormat="1" ht="21">
      <c r="A257" s="12" t="s">
        <v>254</v>
      </c>
      <c r="B257" s="139"/>
      <c r="C257" s="140">
        <v>12</v>
      </c>
      <c r="D257" s="140">
        <v>15</v>
      </c>
      <c r="E257" s="140">
        <v>27</v>
      </c>
      <c r="F257" s="144" t="s">
        <v>84</v>
      </c>
      <c r="G257" s="144" t="s">
        <v>84</v>
      </c>
      <c r="H257" s="140">
        <v>13</v>
      </c>
      <c r="I257" s="140">
        <v>20</v>
      </c>
      <c r="J257" s="144" t="s">
        <v>84</v>
      </c>
      <c r="K257" s="144" t="s">
        <v>84</v>
      </c>
      <c r="L257" s="144" t="s">
        <v>84</v>
      </c>
      <c r="M257" s="144" t="s">
        <v>84</v>
      </c>
      <c r="N257" s="140">
        <v>25</v>
      </c>
      <c r="O257" s="140">
        <v>35</v>
      </c>
      <c r="P257" s="141"/>
      <c r="Q257" s="12"/>
      <c r="R257" s="12"/>
      <c r="S257" s="12"/>
      <c r="T257" s="12"/>
      <c r="U257" s="12"/>
    </row>
    <row r="258" spans="1:21" s="13" customFormat="1" ht="21">
      <c r="A258" s="12" t="s">
        <v>255</v>
      </c>
      <c r="B258" s="139"/>
      <c r="C258" s="140">
        <v>9</v>
      </c>
      <c r="D258" s="140">
        <v>11</v>
      </c>
      <c r="E258" s="140">
        <v>20</v>
      </c>
      <c r="F258" s="140">
        <v>3</v>
      </c>
      <c r="G258" s="140">
        <v>5</v>
      </c>
      <c r="H258" s="140">
        <v>7</v>
      </c>
      <c r="I258" s="140">
        <v>10</v>
      </c>
      <c r="J258" s="140">
        <v>13</v>
      </c>
      <c r="K258" s="140">
        <v>7</v>
      </c>
      <c r="L258" s="140">
        <v>2</v>
      </c>
      <c r="M258" s="140">
        <v>3</v>
      </c>
      <c r="N258" s="140">
        <v>25</v>
      </c>
      <c r="O258" s="140">
        <v>25</v>
      </c>
      <c r="P258" s="141"/>
      <c r="Q258" s="12"/>
      <c r="R258" s="12"/>
      <c r="S258" s="12"/>
      <c r="T258" s="12"/>
      <c r="U258" s="12"/>
    </row>
    <row r="259" spans="1:21" s="13" customFormat="1" ht="21">
      <c r="A259" s="12" t="s">
        <v>256</v>
      </c>
      <c r="B259" s="139"/>
      <c r="C259" s="140">
        <v>5</v>
      </c>
      <c r="D259" s="140">
        <v>8</v>
      </c>
      <c r="E259" s="140">
        <v>13</v>
      </c>
      <c r="F259" s="144" t="s">
        <v>84</v>
      </c>
      <c r="G259" s="144" t="s">
        <v>84</v>
      </c>
      <c r="H259" s="140">
        <v>5</v>
      </c>
      <c r="I259" s="140">
        <v>6</v>
      </c>
      <c r="J259" s="140">
        <v>3</v>
      </c>
      <c r="K259" s="140">
        <v>2</v>
      </c>
      <c r="L259" s="140">
        <v>1</v>
      </c>
      <c r="M259" s="140">
        <v>2</v>
      </c>
      <c r="N259" s="140">
        <v>9</v>
      </c>
      <c r="O259" s="140">
        <v>10</v>
      </c>
      <c r="P259" s="141"/>
      <c r="Q259" s="12"/>
      <c r="R259" s="12"/>
      <c r="S259" s="12"/>
      <c r="T259" s="12"/>
      <c r="U259" s="12"/>
    </row>
    <row r="260" spans="1:21" s="13" customFormat="1" ht="21">
      <c r="A260" s="107" t="s">
        <v>126</v>
      </c>
      <c r="B260" s="139">
        <v>300</v>
      </c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1"/>
      <c r="Q260" s="12"/>
      <c r="R260" s="12"/>
      <c r="S260" s="12"/>
      <c r="T260" s="12"/>
      <c r="U260" s="12"/>
    </row>
    <row r="261" spans="1:21" s="13" customFormat="1" ht="21">
      <c r="A261" s="143" t="s">
        <v>254</v>
      </c>
      <c r="B261" s="139"/>
      <c r="C261" s="140">
        <v>79</v>
      </c>
      <c r="D261" s="140">
        <v>32</v>
      </c>
      <c r="E261" s="140">
        <v>81</v>
      </c>
      <c r="F261" s="140">
        <v>4</v>
      </c>
      <c r="G261" s="140">
        <v>3</v>
      </c>
      <c r="H261" s="140">
        <v>29</v>
      </c>
      <c r="I261" s="140">
        <v>31</v>
      </c>
      <c r="J261" s="140">
        <v>17</v>
      </c>
      <c r="K261" s="140">
        <v>21</v>
      </c>
      <c r="L261" s="140">
        <v>9</v>
      </c>
      <c r="M261" s="140">
        <v>6</v>
      </c>
      <c r="N261" s="140">
        <v>108</v>
      </c>
      <c r="O261" s="140">
        <v>93</v>
      </c>
      <c r="P261" s="141"/>
      <c r="Q261" s="12"/>
      <c r="R261" s="12"/>
      <c r="S261" s="12"/>
      <c r="T261" s="12"/>
      <c r="U261" s="12"/>
    </row>
    <row r="262" spans="1:21" s="13" customFormat="1" ht="21">
      <c r="A262" s="143" t="s">
        <v>257</v>
      </c>
      <c r="B262" s="139"/>
      <c r="C262" s="144" t="s">
        <v>84</v>
      </c>
      <c r="D262" s="144" t="s">
        <v>84</v>
      </c>
      <c r="E262" s="144" t="s">
        <v>84</v>
      </c>
      <c r="F262" s="144" t="s">
        <v>84</v>
      </c>
      <c r="G262" s="144" t="s">
        <v>84</v>
      </c>
      <c r="H262" s="144" t="s">
        <v>84</v>
      </c>
      <c r="I262" s="144" t="s">
        <v>84</v>
      </c>
      <c r="J262" s="144" t="s">
        <v>84</v>
      </c>
      <c r="K262" s="144" t="s">
        <v>84</v>
      </c>
      <c r="L262" s="144" t="s">
        <v>84</v>
      </c>
      <c r="M262" s="144" t="s">
        <v>84</v>
      </c>
      <c r="N262" s="144" t="s">
        <v>84</v>
      </c>
      <c r="O262" s="144" t="s">
        <v>84</v>
      </c>
      <c r="P262" s="141"/>
      <c r="Q262" s="12"/>
      <c r="R262" s="12"/>
      <c r="S262" s="12"/>
      <c r="T262" s="12"/>
      <c r="U262" s="12"/>
    </row>
    <row r="263" spans="1:21" s="13" customFormat="1" ht="21">
      <c r="A263" s="143" t="s">
        <v>258</v>
      </c>
      <c r="B263" s="139"/>
      <c r="C263" s="140">
        <v>104</v>
      </c>
      <c r="D263" s="140">
        <v>74</v>
      </c>
      <c r="E263" s="140">
        <v>178</v>
      </c>
      <c r="F263" s="140">
        <v>8</v>
      </c>
      <c r="G263" s="140">
        <v>10</v>
      </c>
      <c r="H263" s="140">
        <v>15</v>
      </c>
      <c r="I263" s="140">
        <v>21</v>
      </c>
      <c r="J263" s="140">
        <v>17</v>
      </c>
      <c r="K263" s="140">
        <v>29</v>
      </c>
      <c r="L263" s="140">
        <v>8</v>
      </c>
      <c r="M263" s="140">
        <v>10</v>
      </c>
      <c r="N263" s="140">
        <v>152</v>
      </c>
      <c r="O263" s="140">
        <v>144</v>
      </c>
      <c r="P263" s="141"/>
      <c r="Q263" s="12"/>
      <c r="R263" s="12"/>
      <c r="S263" s="12"/>
      <c r="T263" s="12"/>
      <c r="U263" s="12"/>
    </row>
    <row r="264" spans="1:21" s="13" customFormat="1" ht="21">
      <c r="A264" s="107" t="s">
        <v>129</v>
      </c>
      <c r="B264" s="139">
        <v>300</v>
      </c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1">
        <v>0.8733</v>
      </c>
      <c r="Q264" s="12"/>
      <c r="R264" s="12"/>
      <c r="S264" s="12"/>
      <c r="T264" s="12"/>
      <c r="U264" s="12"/>
    </row>
    <row r="265" spans="1:21" s="13" customFormat="1" ht="21">
      <c r="A265" s="143" t="s">
        <v>259</v>
      </c>
      <c r="B265" s="139"/>
      <c r="C265" s="140">
        <v>21</v>
      </c>
      <c r="D265" s="140">
        <v>37</v>
      </c>
      <c r="E265" s="140">
        <v>58</v>
      </c>
      <c r="F265" s="144" t="s">
        <v>84</v>
      </c>
      <c r="G265" s="144" t="s">
        <v>84</v>
      </c>
      <c r="H265" s="144" t="s">
        <v>84</v>
      </c>
      <c r="I265" s="144" t="s">
        <v>84</v>
      </c>
      <c r="J265" s="144" t="s">
        <v>84</v>
      </c>
      <c r="K265" s="144" t="s">
        <v>84</v>
      </c>
      <c r="L265" s="144" t="s">
        <v>84</v>
      </c>
      <c r="M265" s="144" t="s">
        <v>84</v>
      </c>
      <c r="N265" s="140">
        <v>21</v>
      </c>
      <c r="O265" s="140">
        <v>37</v>
      </c>
      <c r="P265" s="141"/>
      <c r="Q265" s="12"/>
      <c r="R265" s="12"/>
      <c r="S265" s="12"/>
      <c r="T265" s="12"/>
      <c r="U265" s="12"/>
    </row>
    <row r="266" spans="1:21" s="13" customFormat="1" ht="21">
      <c r="A266" s="143" t="s">
        <v>260</v>
      </c>
      <c r="B266" s="139"/>
      <c r="C266" s="140">
        <v>42</v>
      </c>
      <c r="D266" s="140">
        <v>43</v>
      </c>
      <c r="E266" s="140">
        <v>85</v>
      </c>
      <c r="F266" s="140">
        <v>10</v>
      </c>
      <c r="G266" s="140">
        <v>20</v>
      </c>
      <c r="H266" s="140">
        <v>10</v>
      </c>
      <c r="I266" s="140">
        <v>13</v>
      </c>
      <c r="J266" s="140">
        <v>5</v>
      </c>
      <c r="K266" s="140">
        <v>6</v>
      </c>
      <c r="L266" s="144" t="s">
        <v>84</v>
      </c>
      <c r="M266" s="144" t="s">
        <v>84</v>
      </c>
      <c r="N266" s="140">
        <v>67</v>
      </c>
      <c r="O266" s="140">
        <v>82</v>
      </c>
      <c r="P266" s="141"/>
      <c r="Q266" s="12"/>
      <c r="R266" s="12"/>
      <c r="S266" s="12"/>
      <c r="T266" s="12"/>
      <c r="U266" s="12"/>
    </row>
    <row r="267" spans="1:21" s="13" customFormat="1" ht="21">
      <c r="A267" s="143" t="s">
        <v>261</v>
      </c>
      <c r="B267" s="139"/>
      <c r="C267" s="144" t="s">
        <v>84</v>
      </c>
      <c r="D267" s="144" t="s">
        <v>84</v>
      </c>
      <c r="E267" s="144" t="s">
        <v>84</v>
      </c>
      <c r="F267" s="140">
        <v>3</v>
      </c>
      <c r="G267" s="144" t="s">
        <v>84</v>
      </c>
      <c r="H267" s="140">
        <v>21</v>
      </c>
      <c r="I267" s="140">
        <v>15</v>
      </c>
      <c r="J267" s="140">
        <v>2</v>
      </c>
      <c r="K267" s="144" t="s">
        <v>84</v>
      </c>
      <c r="L267" s="144" t="s">
        <v>84</v>
      </c>
      <c r="M267" s="144" t="s">
        <v>84</v>
      </c>
      <c r="N267" s="140">
        <v>26</v>
      </c>
      <c r="O267" s="140">
        <v>15</v>
      </c>
      <c r="P267" s="141"/>
      <c r="Q267" s="12"/>
      <c r="R267" s="12"/>
      <c r="S267" s="12"/>
      <c r="T267" s="12"/>
      <c r="U267" s="12"/>
    </row>
    <row r="268" spans="1:21" s="13" customFormat="1" ht="21">
      <c r="A268" s="143" t="s">
        <v>262</v>
      </c>
      <c r="B268" s="139"/>
      <c r="C268" s="140">
        <v>1</v>
      </c>
      <c r="D268" s="140">
        <v>4</v>
      </c>
      <c r="E268" s="140">
        <v>5</v>
      </c>
      <c r="F268" s="144" t="s">
        <v>84</v>
      </c>
      <c r="G268" s="140">
        <v>5</v>
      </c>
      <c r="H268" s="140">
        <v>1</v>
      </c>
      <c r="I268" s="140">
        <v>3</v>
      </c>
      <c r="J268" s="144" t="s">
        <v>84</v>
      </c>
      <c r="K268" s="144" t="s">
        <v>84</v>
      </c>
      <c r="L268" s="144" t="s">
        <v>84</v>
      </c>
      <c r="M268" s="140">
        <v>2</v>
      </c>
      <c r="N268" s="140">
        <v>12</v>
      </c>
      <c r="O268" s="144" t="s">
        <v>84</v>
      </c>
      <c r="P268" s="141"/>
      <c r="Q268" s="12"/>
      <c r="R268" s="12"/>
      <c r="S268" s="12"/>
      <c r="T268" s="12"/>
      <c r="U268" s="12"/>
    </row>
    <row r="269" spans="1:21" s="13" customFormat="1" ht="21">
      <c r="A269" s="107" t="s">
        <v>132</v>
      </c>
      <c r="B269" s="139">
        <v>300</v>
      </c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1">
        <v>0.9166</v>
      </c>
      <c r="Q269" s="12"/>
      <c r="R269" s="12"/>
      <c r="S269" s="12"/>
      <c r="T269" s="12"/>
      <c r="U269" s="12"/>
    </row>
    <row r="270" spans="1:21" s="13" customFormat="1" ht="21">
      <c r="A270" s="143" t="s">
        <v>259</v>
      </c>
      <c r="B270" s="140"/>
      <c r="C270" s="140">
        <v>60</v>
      </c>
      <c r="D270" s="140">
        <v>40</v>
      </c>
      <c r="E270" s="140">
        <v>200</v>
      </c>
      <c r="F270" s="140">
        <v>65</v>
      </c>
      <c r="G270" s="140">
        <v>90</v>
      </c>
      <c r="H270" s="140">
        <v>10</v>
      </c>
      <c r="I270" s="140">
        <v>25</v>
      </c>
      <c r="J270" s="140">
        <v>2</v>
      </c>
      <c r="K270" s="140">
        <v>3</v>
      </c>
      <c r="L270" s="144" t="s">
        <v>84</v>
      </c>
      <c r="M270" s="144" t="s">
        <v>84</v>
      </c>
      <c r="N270" s="140">
        <v>137</v>
      </c>
      <c r="O270" s="140">
        <v>163</v>
      </c>
      <c r="P270" s="141"/>
      <c r="Q270" s="12"/>
      <c r="R270" s="12"/>
      <c r="S270" s="12"/>
      <c r="T270" s="12"/>
      <c r="U270" s="12"/>
    </row>
    <row r="271" spans="1:21" s="13" customFormat="1" ht="21">
      <c r="A271" s="143" t="s">
        <v>263</v>
      </c>
      <c r="B271" s="139"/>
      <c r="C271" s="144" t="s">
        <v>84</v>
      </c>
      <c r="D271" s="144" t="s">
        <v>84</v>
      </c>
      <c r="E271" s="144" t="s">
        <v>84</v>
      </c>
      <c r="F271" s="144" t="s">
        <v>84</v>
      </c>
      <c r="G271" s="144" t="s">
        <v>84</v>
      </c>
      <c r="H271" s="144" t="s">
        <v>84</v>
      </c>
      <c r="I271" s="144" t="s">
        <v>84</v>
      </c>
      <c r="J271" s="144" t="s">
        <v>84</v>
      </c>
      <c r="K271" s="144" t="s">
        <v>84</v>
      </c>
      <c r="L271" s="144" t="s">
        <v>84</v>
      </c>
      <c r="M271" s="144" t="s">
        <v>84</v>
      </c>
      <c r="N271" s="144" t="s">
        <v>84</v>
      </c>
      <c r="O271" s="144" t="s">
        <v>84</v>
      </c>
      <c r="P271" s="141"/>
      <c r="Q271" s="12"/>
      <c r="R271" s="12"/>
      <c r="S271" s="12"/>
      <c r="T271" s="12"/>
      <c r="U271" s="12"/>
    </row>
    <row r="272" spans="1:21" s="13" customFormat="1" ht="21">
      <c r="A272" s="143" t="s">
        <v>264</v>
      </c>
      <c r="B272" s="139"/>
      <c r="C272" s="140">
        <v>64</v>
      </c>
      <c r="D272" s="140">
        <v>76</v>
      </c>
      <c r="E272" s="140">
        <v>140</v>
      </c>
      <c r="F272" s="140">
        <v>2</v>
      </c>
      <c r="G272" s="140">
        <v>5</v>
      </c>
      <c r="H272" s="140">
        <v>10</v>
      </c>
      <c r="I272" s="140">
        <v>15</v>
      </c>
      <c r="J272" s="140">
        <v>14</v>
      </c>
      <c r="K272" s="140">
        <v>16</v>
      </c>
      <c r="L272" s="144" t="s">
        <v>84</v>
      </c>
      <c r="M272" s="140">
        <v>3</v>
      </c>
      <c r="N272" s="140">
        <v>90</v>
      </c>
      <c r="O272" s="140">
        <v>125</v>
      </c>
      <c r="P272" s="141"/>
      <c r="Q272" s="12"/>
      <c r="R272" s="12"/>
      <c r="S272" s="12"/>
      <c r="T272" s="12"/>
      <c r="U272" s="12"/>
    </row>
    <row r="273" spans="1:21" s="13" customFormat="1" ht="21">
      <c r="A273" s="107" t="s">
        <v>135</v>
      </c>
      <c r="B273" s="139">
        <v>300</v>
      </c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1">
        <v>0.9867</v>
      </c>
      <c r="Q273" s="12"/>
      <c r="R273" s="12"/>
      <c r="S273" s="12"/>
      <c r="T273" s="12"/>
      <c r="U273" s="12"/>
    </row>
    <row r="274" spans="1:21" s="13" customFormat="1" ht="21">
      <c r="A274" s="143" t="s">
        <v>265</v>
      </c>
      <c r="B274" s="139"/>
      <c r="C274" s="140">
        <v>13</v>
      </c>
      <c r="D274" s="140">
        <v>22</v>
      </c>
      <c r="E274" s="140">
        <v>35</v>
      </c>
      <c r="F274" s="144" t="s">
        <v>84</v>
      </c>
      <c r="G274" s="140">
        <v>4</v>
      </c>
      <c r="H274" s="140">
        <v>5</v>
      </c>
      <c r="I274" s="140">
        <v>12</v>
      </c>
      <c r="J274" s="140"/>
      <c r="K274" s="140">
        <v>1</v>
      </c>
      <c r="L274" s="144" t="s">
        <v>84</v>
      </c>
      <c r="M274" s="144" t="s">
        <v>84</v>
      </c>
      <c r="N274" s="140">
        <v>18</v>
      </c>
      <c r="O274" s="140">
        <v>39</v>
      </c>
      <c r="P274" s="141"/>
      <c r="Q274" s="12"/>
      <c r="R274" s="12"/>
      <c r="S274" s="12"/>
      <c r="T274" s="12"/>
      <c r="U274" s="12"/>
    </row>
    <row r="275" spans="1:21" s="13" customFormat="1" ht="21">
      <c r="A275" s="143" t="s">
        <v>266</v>
      </c>
      <c r="B275" s="139"/>
      <c r="C275" s="140">
        <v>6</v>
      </c>
      <c r="D275" s="140">
        <v>11</v>
      </c>
      <c r="E275" s="140">
        <v>17</v>
      </c>
      <c r="F275" s="144" t="s">
        <v>84</v>
      </c>
      <c r="G275" s="140">
        <v>2</v>
      </c>
      <c r="H275" s="140">
        <v>3</v>
      </c>
      <c r="I275" s="140">
        <v>9</v>
      </c>
      <c r="J275" s="140">
        <v>1</v>
      </c>
      <c r="K275" s="140">
        <v>1</v>
      </c>
      <c r="L275" s="144" t="s">
        <v>84</v>
      </c>
      <c r="M275" s="144" t="s">
        <v>84</v>
      </c>
      <c r="N275" s="140">
        <v>10</v>
      </c>
      <c r="O275" s="140">
        <v>23</v>
      </c>
      <c r="P275" s="141"/>
      <c r="Q275" s="12"/>
      <c r="R275" s="12"/>
      <c r="S275" s="12"/>
      <c r="T275" s="12"/>
      <c r="U275" s="12"/>
    </row>
    <row r="276" spans="1:21" s="13" customFormat="1" ht="21">
      <c r="A276" s="143" t="s">
        <v>267</v>
      </c>
      <c r="B276" s="139"/>
      <c r="C276" s="140">
        <v>7</v>
      </c>
      <c r="D276" s="140">
        <v>15</v>
      </c>
      <c r="E276" s="140">
        <v>22</v>
      </c>
      <c r="F276" s="144" t="s">
        <v>84</v>
      </c>
      <c r="G276" s="144" t="s">
        <v>84</v>
      </c>
      <c r="H276" s="140">
        <v>6</v>
      </c>
      <c r="I276" s="140">
        <v>4</v>
      </c>
      <c r="J276" s="140">
        <v>2</v>
      </c>
      <c r="K276" s="140">
        <v>4</v>
      </c>
      <c r="L276" s="144" t="s">
        <v>84</v>
      </c>
      <c r="M276" s="144" t="s">
        <v>84</v>
      </c>
      <c r="N276" s="140">
        <v>15</v>
      </c>
      <c r="O276" s="140">
        <v>23</v>
      </c>
      <c r="P276" s="141"/>
      <c r="Q276" s="12"/>
      <c r="R276" s="12"/>
      <c r="S276" s="12"/>
      <c r="T276" s="12"/>
      <c r="U276" s="12"/>
    </row>
    <row r="277" spans="1:21" s="13" customFormat="1" ht="21">
      <c r="A277" s="143" t="s">
        <v>268</v>
      </c>
      <c r="B277" s="139"/>
      <c r="C277" s="144" t="s">
        <v>84</v>
      </c>
      <c r="D277" s="144" t="s">
        <v>84</v>
      </c>
      <c r="E277" s="144" t="s">
        <v>84</v>
      </c>
      <c r="F277" s="140">
        <v>45</v>
      </c>
      <c r="G277" s="140">
        <v>83</v>
      </c>
      <c r="H277" s="140">
        <v>6</v>
      </c>
      <c r="I277" s="140">
        <v>11</v>
      </c>
      <c r="J277" s="140">
        <v>1</v>
      </c>
      <c r="K277" s="140">
        <v>4</v>
      </c>
      <c r="L277" s="144" t="s">
        <v>84</v>
      </c>
      <c r="M277" s="144" t="s">
        <v>84</v>
      </c>
      <c r="N277" s="140">
        <v>52</v>
      </c>
      <c r="O277" s="140">
        <v>98</v>
      </c>
      <c r="P277" s="141"/>
      <c r="Q277" s="12"/>
      <c r="R277" s="12"/>
      <c r="S277" s="12"/>
      <c r="T277" s="12"/>
      <c r="U277" s="12"/>
    </row>
    <row r="278" spans="1:21" s="13" customFormat="1" ht="21">
      <c r="A278" s="143" t="s">
        <v>269</v>
      </c>
      <c r="B278" s="139"/>
      <c r="C278" s="140">
        <v>4</v>
      </c>
      <c r="D278" s="140">
        <v>4</v>
      </c>
      <c r="E278" s="140">
        <v>8</v>
      </c>
      <c r="F278" s="144" t="s">
        <v>84</v>
      </c>
      <c r="G278" s="144" t="s">
        <v>84</v>
      </c>
      <c r="H278" s="140">
        <v>4</v>
      </c>
      <c r="I278" s="140">
        <v>6</v>
      </c>
      <c r="J278" s="144" t="s">
        <v>84</v>
      </c>
      <c r="K278" s="144" t="s">
        <v>84</v>
      </c>
      <c r="L278" s="144" t="s">
        <v>84</v>
      </c>
      <c r="M278" s="144" t="s">
        <v>84</v>
      </c>
      <c r="N278" s="140">
        <v>8</v>
      </c>
      <c r="O278" s="140">
        <v>10</v>
      </c>
      <c r="P278" s="141"/>
      <c r="Q278" s="12"/>
      <c r="R278" s="12"/>
      <c r="S278" s="12"/>
      <c r="T278" s="12"/>
      <c r="U278" s="12"/>
    </row>
    <row r="279" spans="1:21" s="13" customFormat="1" ht="21">
      <c r="A279" s="107" t="s">
        <v>138</v>
      </c>
      <c r="B279" s="139">
        <v>300</v>
      </c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1"/>
      <c r="Q279" s="12"/>
      <c r="R279" s="12"/>
      <c r="S279" s="12"/>
      <c r="T279" s="12"/>
      <c r="U279" s="12"/>
    </row>
    <row r="280" spans="1:21" s="13" customFormat="1" ht="21">
      <c r="A280" s="143" t="s">
        <v>254</v>
      </c>
      <c r="B280" s="139"/>
      <c r="C280" s="140">
        <v>16</v>
      </c>
      <c r="D280" s="140">
        <v>17</v>
      </c>
      <c r="E280" s="140">
        <v>33</v>
      </c>
      <c r="F280" s="140">
        <v>3</v>
      </c>
      <c r="G280" s="140">
        <v>3</v>
      </c>
      <c r="H280" s="140">
        <v>15</v>
      </c>
      <c r="I280" s="140">
        <v>16</v>
      </c>
      <c r="J280" s="144" t="s">
        <v>84</v>
      </c>
      <c r="K280" s="140">
        <v>3</v>
      </c>
      <c r="L280" s="144" t="s">
        <v>84</v>
      </c>
      <c r="M280" s="140">
        <v>2</v>
      </c>
      <c r="N280" s="140">
        <v>34</v>
      </c>
      <c r="O280" s="140">
        <v>41</v>
      </c>
      <c r="P280" s="141"/>
      <c r="Q280" s="12"/>
      <c r="R280" s="12"/>
      <c r="S280" s="12"/>
      <c r="T280" s="12"/>
      <c r="U280" s="12"/>
    </row>
    <row r="281" spans="1:21" s="13" customFormat="1" ht="21">
      <c r="A281" s="143" t="s">
        <v>270</v>
      </c>
      <c r="B281" s="139"/>
      <c r="C281" s="140">
        <v>26</v>
      </c>
      <c r="D281" s="140">
        <v>32</v>
      </c>
      <c r="E281" s="140">
        <v>58</v>
      </c>
      <c r="F281" s="140">
        <v>7</v>
      </c>
      <c r="G281" s="140">
        <v>4</v>
      </c>
      <c r="H281" s="140">
        <v>16</v>
      </c>
      <c r="I281" s="140">
        <v>19</v>
      </c>
      <c r="J281" s="140">
        <v>7</v>
      </c>
      <c r="K281" s="140">
        <v>6</v>
      </c>
      <c r="L281" s="140">
        <v>9</v>
      </c>
      <c r="M281" s="140">
        <v>7</v>
      </c>
      <c r="N281" s="140">
        <v>39</v>
      </c>
      <c r="O281" s="140">
        <v>36</v>
      </c>
      <c r="P281" s="141"/>
      <c r="Q281" s="12"/>
      <c r="R281" s="12"/>
      <c r="S281" s="12"/>
      <c r="T281" s="12"/>
      <c r="U281" s="12"/>
    </row>
    <row r="282" spans="1:21" s="13" customFormat="1" ht="21">
      <c r="A282" s="143" t="s">
        <v>261</v>
      </c>
      <c r="B282" s="139"/>
      <c r="C282" s="140">
        <v>14</v>
      </c>
      <c r="D282" s="140">
        <v>23</v>
      </c>
      <c r="E282" s="140">
        <v>37</v>
      </c>
      <c r="F282" s="144" t="s">
        <v>84</v>
      </c>
      <c r="G282" s="140">
        <v>2</v>
      </c>
      <c r="H282" s="140">
        <v>12</v>
      </c>
      <c r="I282" s="140">
        <v>14</v>
      </c>
      <c r="J282" s="140">
        <v>3</v>
      </c>
      <c r="K282" s="140">
        <v>5</v>
      </c>
      <c r="L282" s="140">
        <v>4</v>
      </c>
      <c r="M282" s="140">
        <v>7</v>
      </c>
      <c r="N282" s="140">
        <v>19</v>
      </c>
      <c r="O282" s="140">
        <v>28</v>
      </c>
      <c r="P282" s="141"/>
      <c r="Q282" s="12"/>
      <c r="R282" s="12"/>
      <c r="S282" s="12"/>
      <c r="T282" s="12"/>
      <c r="U282" s="12"/>
    </row>
    <row r="283" spans="1:21" s="13" customFormat="1" ht="21">
      <c r="A283" s="143" t="s">
        <v>271</v>
      </c>
      <c r="B283" s="139"/>
      <c r="C283" s="140">
        <v>25</v>
      </c>
      <c r="D283" s="140">
        <v>22</v>
      </c>
      <c r="E283" s="140">
        <v>37</v>
      </c>
      <c r="F283" s="144" t="s">
        <v>84</v>
      </c>
      <c r="G283" s="140">
        <v>5</v>
      </c>
      <c r="H283" s="140">
        <v>11</v>
      </c>
      <c r="I283" s="140">
        <v>12</v>
      </c>
      <c r="J283" s="140">
        <v>5</v>
      </c>
      <c r="K283" s="140">
        <v>8</v>
      </c>
      <c r="L283" s="140">
        <v>4</v>
      </c>
      <c r="M283" s="140">
        <v>7</v>
      </c>
      <c r="N283" s="140">
        <v>20</v>
      </c>
      <c r="O283" s="140">
        <v>32</v>
      </c>
      <c r="P283" s="141"/>
      <c r="Q283" s="12"/>
      <c r="R283" s="12"/>
      <c r="S283" s="12"/>
      <c r="T283" s="12"/>
      <c r="U283" s="12"/>
    </row>
    <row r="284" spans="1:21" s="13" customFormat="1" ht="21">
      <c r="A284" s="143" t="s">
        <v>272</v>
      </c>
      <c r="B284" s="139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1"/>
      <c r="Q284" s="12"/>
      <c r="R284" s="12"/>
      <c r="S284" s="12"/>
      <c r="T284" s="12"/>
      <c r="U284" s="12"/>
    </row>
    <row r="285" spans="1:21" s="13" customFormat="1" ht="21">
      <c r="A285" s="107" t="s">
        <v>141</v>
      </c>
      <c r="B285" s="139">
        <v>300</v>
      </c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1">
        <v>1.2533</v>
      </c>
      <c r="Q285" s="12"/>
      <c r="R285" s="12"/>
      <c r="S285" s="12"/>
      <c r="T285" s="12"/>
      <c r="U285" s="12"/>
    </row>
    <row r="286" spans="1:21" s="13" customFormat="1" ht="21">
      <c r="A286" s="143" t="s">
        <v>273</v>
      </c>
      <c r="B286" s="139"/>
      <c r="C286" s="140">
        <v>20</v>
      </c>
      <c r="D286" s="140">
        <v>37</v>
      </c>
      <c r="E286" s="140">
        <v>57</v>
      </c>
      <c r="F286" s="140">
        <v>10</v>
      </c>
      <c r="G286" s="140">
        <v>5</v>
      </c>
      <c r="H286" s="140">
        <v>8</v>
      </c>
      <c r="I286" s="140">
        <v>15</v>
      </c>
      <c r="J286" s="140">
        <v>2</v>
      </c>
      <c r="K286" s="140">
        <v>3</v>
      </c>
      <c r="L286" s="144" t="s">
        <v>84</v>
      </c>
      <c r="M286" s="144" t="s">
        <v>84</v>
      </c>
      <c r="N286" s="140">
        <v>40</v>
      </c>
      <c r="O286" s="140">
        <v>60</v>
      </c>
      <c r="P286" s="141"/>
      <c r="Q286" s="12"/>
      <c r="R286" s="12"/>
      <c r="S286" s="12"/>
      <c r="T286" s="12"/>
      <c r="U286" s="12"/>
    </row>
    <row r="287" spans="1:21" s="13" customFormat="1" ht="21">
      <c r="A287" s="143" t="s">
        <v>274</v>
      </c>
      <c r="B287" s="139"/>
      <c r="C287" s="140">
        <v>30</v>
      </c>
      <c r="D287" s="140">
        <v>34</v>
      </c>
      <c r="E287" s="140">
        <v>64</v>
      </c>
      <c r="F287" s="140">
        <v>5</v>
      </c>
      <c r="G287" s="140">
        <v>8</v>
      </c>
      <c r="H287" s="140">
        <v>13</v>
      </c>
      <c r="I287" s="140">
        <v>17</v>
      </c>
      <c r="J287" s="140">
        <v>18</v>
      </c>
      <c r="K287" s="140">
        <v>12</v>
      </c>
      <c r="L287" s="140">
        <v>2</v>
      </c>
      <c r="M287" s="140">
        <v>5</v>
      </c>
      <c r="N287" s="140">
        <v>68</v>
      </c>
      <c r="O287" s="140">
        <v>76</v>
      </c>
      <c r="P287" s="141"/>
      <c r="Q287" s="12"/>
      <c r="R287" s="12"/>
      <c r="S287" s="12"/>
      <c r="T287" s="12"/>
      <c r="U287" s="12"/>
    </row>
    <row r="288" spans="1:21" s="13" customFormat="1" ht="21">
      <c r="A288" s="143" t="s">
        <v>275</v>
      </c>
      <c r="B288" s="139"/>
      <c r="C288" s="140">
        <v>30</v>
      </c>
      <c r="D288" s="140">
        <v>37</v>
      </c>
      <c r="E288" s="140">
        <v>67</v>
      </c>
      <c r="F288" s="140">
        <v>2</v>
      </c>
      <c r="G288" s="140">
        <v>5</v>
      </c>
      <c r="H288" s="140">
        <v>10</v>
      </c>
      <c r="I288" s="140">
        <v>15</v>
      </c>
      <c r="J288" s="140">
        <v>14</v>
      </c>
      <c r="K288" s="140">
        <v>16</v>
      </c>
      <c r="L288" s="144" t="s">
        <v>84</v>
      </c>
      <c r="M288" s="140">
        <v>3</v>
      </c>
      <c r="N288" s="140">
        <v>56</v>
      </c>
      <c r="O288" s="140">
        <v>76</v>
      </c>
      <c r="P288" s="141"/>
      <c r="Q288" s="12"/>
      <c r="R288" s="12"/>
      <c r="S288" s="12"/>
      <c r="T288" s="12"/>
      <c r="U288" s="12"/>
    </row>
    <row r="289" spans="1:21" s="13" customFormat="1" ht="21">
      <c r="A289" s="107" t="s">
        <v>144</v>
      </c>
      <c r="B289" s="139">
        <v>300</v>
      </c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1"/>
      <c r="Q289" s="12"/>
      <c r="R289" s="12"/>
      <c r="S289" s="12"/>
      <c r="T289" s="12"/>
      <c r="U289" s="12"/>
    </row>
    <row r="290" spans="1:21" s="13" customFormat="1" ht="21">
      <c r="A290" s="143" t="s">
        <v>276</v>
      </c>
      <c r="B290" s="139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1"/>
      <c r="Q290" s="12"/>
      <c r="R290" s="12"/>
      <c r="S290" s="12"/>
      <c r="T290" s="12"/>
      <c r="U290" s="12"/>
    </row>
    <row r="291" spans="1:21" s="13" customFormat="1" ht="21">
      <c r="A291" s="143" t="s">
        <v>277</v>
      </c>
      <c r="B291" s="139"/>
      <c r="C291" s="140">
        <v>110</v>
      </c>
      <c r="D291" s="140">
        <v>105</v>
      </c>
      <c r="E291" s="140">
        <v>210</v>
      </c>
      <c r="F291" s="140">
        <v>15</v>
      </c>
      <c r="G291" s="140">
        <v>20</v>
      </c>
      <c r="H291" s="140">
        <v>18</v>
      </c>
      <c r="I291" s="140">
        <v>17</v>
      </c>
      <c r="J291" s="140">
        <v>8</v>
      </c>
      <c r="K291" s="140">
        <v>7</v>
      </c>
      <c r="L291" s="140">
        <v>3</v>
      </c>
      <c r="M291" s="140">
        <v>2</v>
      </c>
      <c r="N291" s="140">
        <v>44</v>
      </c>
      <c r="O291" s="140">
        <v>46</v>
      </c>
      <c r="P291" s="141"/>
      <c r="Q291" s="12"/>
      <c r="R291" s="12"/>
      <c r="S291" s="12"/>
      <c r="T291" s="12"/>
      <c r="U291" s="12"/>
    </row>
    <row r="292" spans="1:21" s="13" customFormat="1" ht="21">
      <c r="A292" s="143" t="s">
        <v>278</v>
      </c>
      <c r="B292" s="139"/>
      <c r="C292" s="140">
        <v>13</v>
      </c>
      <c r="D292" s="140">
        <v>35</v>
      </c>
      <c r="E292" s="140">
        <v>48</v>
      </c>
      <c r="F292" s="140">
        <v>3</v>
      </c>
      <c r="G292" s="140">
        <v>5</v>
      </c>
      <c r="H292" s="140">
        <v>9</v>
      </c>
      <c r="I292" s="140">
        <v>12</v>
      </c>
      <c r="J292" s="140">
        <v>5</v>
      </c>
      <c r="K292" s="140">
        <v>10</v>
      </c>
      <c r="L292" s="140"/>
      <c r="M292" s="140">
        <v>6</v>
      </c>
      <c r="N292" s="140">
        <v>17</v>
      </c>
      <c r="O292" s="140">
        <v>33</v>
      </c>
      <c r="P292" s="141"/>
      <c r="Q292" s="12"/>
      <c r="R292" s="12"/>
      <c r="S292" s="12"/>
      <c r="T292" s="12"/>
      <c r="U292" s="12"/>
    </row>
    <row r="293" spans="1:21" s="13" customFormat="1" ht="21">
      <c r="A293" s="143" t="s">
        <v>279</v>
      </c>
      <c r="B293" s="139"/>
      <c r="C293" s="140">
        <v>15</v>
      </c>
      <c r="D293" s="140">
        <v>50</v>
      </c>
      <c r="E293" s="140">
        <v>65</v>
      </c>
      <c r="F293" s="140">
        <v>8</v>
      </c>
      <c r="G293" s="140">
        <v>9</v>
      </c>
      <c r="H293" s="140">
        <v>12</v>
      </c>
      <c r="I293" s="140">
        <v>13</v>
      </c>
      <c r="J293" s="140">
        <v>13</v>
      </c>
      <c r="K293" s="140">
        <v>15</v>
      </c>
      <c r="L293" s="140">
        <v>8</v>
      </c>
      <c r="M293" s="140">
        <v>9</v>
      </c>
      <c r="N293" s="140">
        <v>41</v>
      </c>
      <c r="O293" s="140">
        <v>46</v>
      </c>
      <c r="P293" s="141"/>
      <c r="Q293" s="12"/>
      <c r="R293" s="12"/>
      <c r="S293" s="12"/>
      <c r="T293" s="12"/>
      <c r="U293" s="12"/>
    </row>
    <row r="294" spans="1:21" s="13" customFormat="1" ht="21">
      <c r="A294" s="143" t="s">
        <v>280</v>
      </c>
      <c r="B294" s="139"/>
      <c r="C294" s="140">
        <v>54</v>
      </c>
      <c r="D294" s="140">
        <v>56</v>
      </c>
      <c r="E294" s="140">
        <v>110</v>
      </c>
      <c r="F294" s="140">
        <v>10</v>
      </c>
      <c r="G294" s="140">
        <v>15</v>
      </c>
      <c r="H294" s="140">
        <v>10</v>
      </c>
      <c r="I294" s="140">
        <v>12</v>
      </c>
      <c r="J294" s="140">
        <v>15</v>
      </c>
      <c r="K294" s="140">
        <v>16</v>
      </c>
      <c r="L294" s="140">
        <v>9</v>
      </c>
      <c r="M294" s="140">
        <v>8</v>
      </c>
      <c r="N294" s="140">
        <v>44</v>
      </c>
      <c r="O294" s="140">
        <v>51</v>
      </c>
      <c r="P294" s="141"/>
      <c r="Q294" s="12"/>
      <c r="R294" s="12"/>
      <c r="S294" s="12"/>
      <c r="T294" s="12"/>
      <c r="U294" s="12"/>
    </row>
    <row r="295" spans="1:21" s="13" customFormat="1" ht="21">
      <c r="A295" s="107" t="s">
        <v>146</v>
      </c>
      <c r="B295" s="139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1"/>
      <c r="Q295" s="12"/>
      <c r="R295" s="12"/>
      <c r="S295" s="12"/>
      <c r="T295" s="12"/>
      <c r="U295" s="12"/>
    </row>
    <row r="296" spans="1:21" s="13" customFormat="1" ht="21">
      <c r="A296" s="143"/>
      <c r="B296" s="139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1"/>
      <c r="Q296" s="12"/>
      <c r="R296" s="12"/>
      <c r="S296" s="12"/>
      <c r="T296" s="12"/>
      <c r="U296" s="12"/>
    </row>
    <row r="297" spans="1:21" s="13" customFormat="1" ht="21">
      <c r="A297" s="143"/>
      <c r="B297" s="139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1"/>
      <c r="Q297" s="12"/>
      <c r="R297" s="12"/>
      <c r="S297" s="12"/>
      <c r="T297" s="12"/>
      <c r="U297" s="12"/>
    </row>
    <row r="298" spans="1:21" s="13" customFormat="1" ht="21">
      <c r="A298" s="143"/>
      <c r="B298" s="139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1"/>
      <c r="Q298" s="12"/>
      <c r="R298" s="12"/>
      <c r="S298" s="12"/>
      <c r="T298" s="12"/>
      <c r="U298" s="12"/>
    </row>
    <row r="299" spans="1:21" s="13" customFormat="1" ht="21">
      <c r="A299" s="107" t="s">
        <v>149</v>
      </c>
      <c r="B299" s="139">
        <v>300</v>
      </c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1">
        <v>0.9833</v>
      </c>
      <c r="Q299" s="12"/>
      <c r="R299" s="12"/>
      <c r="S299" s="12"/>
      <c r="T299" s="12"/>
      <c r="U299" s="12"/>
    </row>
    <row r="300" spans="1:21" s="13" customFormat="1" ht="21">
      <c r="A300" s="143" t="s">
        <v>259</v>
      </c>
      <c r="B300" s="139"/>
      <c r="C300" s="144" t="s">
        <v>84</v>
      </c>
      <c r="D300" s="144" t="s">
        <v>84</v>
      </c>
      <c r="E300" s="144" t="s">
        <v>84</v>
      </c>
      <c r="F300" s="144" t="s">
        <v>84</v>
      </c>
      <c r="G300" s="144" t="s">
        <v>84</v>
      </c>
      <c r="H300" s="144" t="s">
        <v>84</v>
      </c>
      <c r="I300" s="144" t="s">
        <v>84</v>
      </c>
      <c r="J300" s="144" t="s">
        <v>84</v>
      </c>
      <c r="K300" s="144" t="s">
        <v>84</v>
      </c>
      <c r="L300" s="144" t="s">
        <v>84</v>
      </c>
      <c r="M300" s="144" t="s">
        <v>84</v>
      </c>
      <c r="N300" s="144" t="s">
        <v>84</v>
      </c>
      <c r="O300" s="144" t="s">
        <v>84</v>
      </c>
      <c r="P300" s="141"/>
      <c r="Q300" s="12"/>
      <c r="R300" s="12"/>
      <c r="S300" s="12"/>
      <c r="T300" s="12"/>
      <c r="U300" s="12"/>
    </row>
    <row r="301" spans="1:21" s="13" customFormat="1" ht="21">
      <c r="A301" s="143" t="s">
        <v>260</v>
      </c>
      <c r="B301" s="139"/>
      <c r="C301" s="140">
        <v>25</v>
      </c>
      <c r="D301" s="140">
        <v>15</v>
      </c>
      <c r="E301" s="140">
        <v>40</v>
      </c>
      <c r="F301" s="140">
        <v>5</v>
      </c>
      <c r="G301" s="144" t="s">
        <v>84</v>
      </c>
      <c r="H301" s="140">
        <v>15</v>
      </c>
      <c r="I301" s="140">
        <v>5</v>
      </c>
      <c r="J301" s="140">
        <v>5</v>
      </c>
      <c r="K301" s="144" t="s">
        <v>84</v>
      </c>
      <c r="L301" s="144" t="s">
        <v>84</v>
      </c>
      <c r="M301" s="144" t="s">
        <v>84</v>
      </c>
      <c r="N301" s="140">
        <v>50</v>
      </c>
      <c r="O301" s="140">
        <v>20</v>
      </c>
      <c r="P301" s="141"/>
      <c r="Q301" s="12"/>
      <c r="R301" s="12"/>
      <c r="S301" s="12"/>
      <c r="T301" s="12"/>
      <c r="U301" s="12"/>
    </row>
    <row r="302" spans="1:21" s="13" customFormat="1" ht="21">
      <c r="A302" s="143" t="s">
        <v>261</v>
      </c>
      <c r="B302" s="139"/>
      <c r="C302" s="140">
        <v>30</v>
      </c>
      <c r="D302" s="140">
        <v>25</v>
      </c>
      <c r="E302" s="140">
        <v>55</v>
      </c>
      <c r="F302" s="144" t="s">
        <v>84</v>
      </c>
      <c r="G302" s="140">
        <v>5</v>
      </c>
      <c r="H302" s="140">
        <v>10</v>
      </c>
      <c r="I302" s="140">
        <v>5</v>
      </c>
      <c r="J302" s="140">
        <v>10</v>
      </c>
      <c r="K302" s="140">
        <v>5</v>
      </c>
      <c r="L302" s="144" t="s">
        <v>84</v>
      </c>
      <c r="M302" s="144" t="s">
        <v>84</v>
      </c>
      <c r="N302" s="140">
        <v>50</v>
      </c>
      <c r="O302" s="140">
        <v>40</v>
      </c>
      <c r="P302" s="141"/>
      <c r="Q302" s="12"/>
      <c r="R302" s="12"/>
      <c r="S302" s="12"/>
      <c r="T302" s="12"/>
      <c r="U302" s="12"/>
    </row>
    <row r="303" spans="1:21" s="13" customFormat="1" ht="21">
      <c r="A303" s="143" t="s">
        <v>262</v>
      </c>
      <c r="B303" s="139"/>
      <c r="C303" s="140">
        <v>20</v>
      </c>
      <c r="D303" s="140">
        <v>20</v>
      </c>
      <c r="E303" s="140">
        <v>40</v>
      </c>
      <c r="F303" s="144" t="s">
        <v>84</v>
      </c>
      <c r="G303" s="144" t="s">
        <v>84</v>
      </c>
      <c r="H303" s="140">
        <v>10</v>
      </c>
      <c r="I303" s="140">
        <v>10</v>
      </c>
      <c r="J303" s="140">
        <v>10</v>
      </c>
      <c r="K303" s="144" t="s">
        <v>84</v>
      </c>
      <c r="L303" s="144" t="s">
        <v>84</v>
      </c>
      <c r="M303" s="144" t="s">
        <v>84</v>
      </c>
      <c r="N303" s="140">
        <v>40</v>
      </c>
      <c r="O303" s="140">
        <v>30</v>
      </c>
      <c r="P303" s="141"/>
      <c r="Q303" s="12"/>
      <c r="R303" s="12"/>
      <c r="S303" s="12"/>
      <c r="T303" s="12"/>
      <c r="U303" s="12"/>
    </row>
    <row r="304" spans="1:21" s="13" customFormat="1" ht="21">
      <c r="A304" s="143" t="s">
        <v>281</v>
      </c>
      <c r="B304" s="139"/>
      <c r="C304" s="140">
        <v>15</v>
      </c>
      <c r="D304" s="140">
        <v>20</v>
      </c>
      <c r="E304" s="140">
        <v>35</v>
      </c>
      <c r="F304" s="144" t="s">
        <v>84</v>
      </c>
      <c r="G304" s="144" t="s">
        <v>84</v>
      </c>
      <c r="H304" s="140">
        <v>15</v>
      </c>
      <c r="I304" s="140">
        <v>10</v>
      </c>
      <c r="J304" s="140">
        <v>5</v>
      </c>
      <c r="K304" s="144" t="s">
        <v>84</v>
      </c>
      <c r="L304" s="144" t="s">
        <v>84</v>
      </c>
      <c r="M304" s="144" t="s">
        <v>84</v>
      </c>
      <c r="N304" s="140">
        <v>35</v>
      </c>
      <c r="O304" s="140">
        <v>30</v>
      </c>
      <c r="P304" s="141"/>
      <c r="Q304" s="12"/>
      <c r="R304" s="12"/>
      <c r="S304" s="12"/>
      <c r="T304" s="12"/>
      <c r="U304" s="12"/>
    </row>
    <row r="305" spans="1:21" s="13" customFormat="1" ht="21">
      <c r="A305" s="107" t="s">
        <v>151</v>
      </c>
      <c r="B305" s="139">
        <v>300</v>
      </c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1"/>
      <c r="Q305" s="12"/>
      <c r="R305" s="12"/>
      <c r="S305" s="12"/>
      <c r="T305" s="12"/>
      <c r="U305" s="12"/>
    </row>
    <row r="306" spans="1:21" s="13" customFormat="1" ht="21">
      <c r="A306" s="143" t="s">
        <v>254</v>
      </c>
      <c r="B306" s="139"/>
      <c r="C306" s="140">
        <v>65</v>
      </c>
      <c r="D306" s="140">
        <v>38</v>
      </c>
      <c r="E306" s="140">
        <v>103</v>
      </c>
      <c r="F306" s="140">
        <v>11</v>
      </c>
      <c r="G306" s="140">
        <v>17</v>
      </c>
      <c r="H306" s="140">
        <v>21</v>
      </c>
      <c r="I306" s="140">
        <v>27</v>
      </c>
      <c r="J306" s="140">
        <v>7</v>
      </c>
      <c r="K306" s="140">
        <v>13</v>
      </c>
      <c r="L306" s="140">
        <v>5</v>
      </c>
      <c r="M306" s="140">
        <v>8</v>
      </c>
      <c r="N306" s="140">
        <v>109</v>
      </c>
      <c r="O306" s="140">
        <v>103</v>
      </c>
      <c r="P306" s="141"/>
      <c r="Q306" s="12"/>
      <c r="R306" s="12"/>
      <c r="S306" s="12"/>
      <c r="T306" s="12"/>
      <c r="U306" s="12"/>
    </row>
    <row r="307" spans="1:21" s="13" customFormat="1" ht="21">
      <c r="A307" s="143" t="s">
        <v>282</v>
      </c>
      <c r="B307" s="139"/>
      <c r="C307" s="140">
        <v>27</v>
      </c>
      <c r="D307" s="140">
        <v>44</v>
      </c>
      <c r="E307" s="140">
        <v>71</v>
      </c>
      <c r="F307" s="140">
        <v>7</v>
      </c>
      <c r="G307" s="140">
        <v>5</v>
      </c>
      <c r="H307" s="140">
        <v>13</v>
      </c>
      <c r="I307" s="140">
        <v>17</v>
      </c>
      <c r="J307" s="140">
        <v>11</v>
      </c>
      <c r="K307" s="140">
        <v>14</v>
      </c>
      <c r="L307" s="140">
        <v>3</v>
      </c>
      <c r="M307" s="140">
        <v>2</v>
      </c>
      <c r="N307" s="140">
        <v>61</v>
      </c>
      <c r="O307" s="140">
        <v>82</v>
      </c>
      <c r="P307" s="141"/>
      <c r="Q307" s="12"/>
      <c r="R307" s="12"/>
      <c r="S307" s="12"/>
      <c r="T307" s="12"/>
      <c r="U307" s="12"/>
    </row>
    <row r="308" spans="1:21" s="13" customFormat="1" ht="21">
      <c r="A308" s="143" t="s">
        <v>283</v>
      </c>
      <c r="B308" s="139"/>
      <c r="C308" s="140">
        <v>70</v>
      </c>
      <c r="D308" s="140">
        <v>32</v>
      </c>
      <c r="E308" s="140">
        <v>102</v>
      </c>
      <c r="F308" s="140">
        <v>5</v>
      </c>
      <c r="G308" s="140">
        <v>6</v>
      </c>
      <c r="H308" s="140">
        <v>11</v>
      </c>
      <c r="I308" s="140">
        <v>15</v>
      </c>
      <c r="J308" s="140">
        <v>19</v>
      </c>
      <c r="K308" s="140">
        <v>14</v>
      </c>
      <c r="L308" s="140">
        <v>11</v>
      </c>
      <c r="M308" s="140">
        <v>9</v>
      </c>
      <c r="N308" s="140">
        <v>116</v>
      </c>
      <c r="O308" s="140">
        <v>76</v>
      </c>
      <c r="P308" s="141"/>
      <c r="Q308" s="12"/>
      <c r="R308" s="12"/>
      <c r="S308" s="12"/>
      <c r="T308" s="12"/>
      <c r="U308" s="12"/>
    </row>
    <row r="309" spans="1:21" s="13" customFormat="1" ht="21">
      <c r="A309" s="143" t="s">
        <v>284</v>
      </c>
      <c r="B309" s="139"/>
      <c r="C309" s="140">
        <v>49</v>
      </c>
      <c r="D309" s="140">
        <v>70</v>
      </c>
      <c r="E309" s="140">
        <v>119</v>
      </c>
      <c r="F309" s="140">
        <v>12</v>
      </c>
      <c r="G309" s="140">
        <v>10</v>
      </c>
      <c r="H309" s="140">
        <v>21</v>
      </c>
      <c r="I309" s="140">
        <v>26</v>
      </c>
      <c r="J309" s="140">
        <v>27</v>
      </c>
      <c r="K309" s="140">
        <v>34</v>
      </c>
      <c r="L309" s="140">
        <v>20</v>
      </c>
      <c r="M309" s="140">
        <v>24</v>
      </c>
      <c r="N309" s="140">
        <v>129</v>
      </c>
      <c r="O309" s="140">
        <v>164</v>
      </c>
      <c r="P309" s="141"/>
      <c r="Q309" s="12"/>
      <c r="R309" s="12"/>
      <c r="S309" s="12"/>
      <c r="T309" s="12"/>
      <c r="U309" s="12"/>
    </row>
    <row r="310" spans="1:21" s="13" customFormat="1" ht="21">
      <c r="A310" s="107" t="s">
        <v>153</v>
      </c>
      <c r="B310" s="139">
        <v>300</v>
      </c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1"/>
      <c r="Q310" s="12"/>
      <c r="R310" s="12"/>
      <c r="S310" s="12"/>
      <c r="T310" s="12"/>
      <c r="U310" s="12"/>
    </row>
    <row r="311" spans="1:21" s="13" customFormat="1" ht="21">
      <c r="A311" s="107" t="s">
        <v>285</v>
      </c>
      <c r="B311" s="139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1"/>
      <c r="Q311" s="12"/>
      <c r="R311" s="12"/>
      <c r="S311" s="12"/>
      <c r="T311" s="12"/>
      <c r="U311" s="12"/>
    </row>
    <row r="312" spans="1:21" s="13" customFormat="1" ht="21">
      <c r="A312" s="107" t="s">
        <v>286</v>
      </c>
      <c r="B312" s="139"/>
      <c r="C312" s="140">
        <v>22</v>
      </c>
      <c r="D312" s="140">
        <v>31</v>
      </c>
      <c r="E312" s="140">
        <v>53</v>
      </c>
      <c r="F312" s="140">
        <v>2</v>
      </c>
      <c r="G312" s="140">
        <v>3</v>
      </c>
      <c r="H312" s="140">
        <v>8</v>
      </c>
      <c r="I312" s="140">
        <v>7</v>
      </c>
      <c r="J312" s="140">
        <v>10</v>
      </c>
      <c r="K312" s="140">
        <v>10</v>
      </c>
      <c r="L312" s="144" t="s">
        <v>84</v>
      </c>
      <c r="M312" s="140">
        <v>5</v>
      </c>
      <c r="N312" s="140">
        <v>42</v>
      </c>
      <c r="O312" s="140">
        <v>56</v>
      </c>
      <c r="P312" s="141"/>
      <c r="Q312" s="12"/>
      <c r="R312" s="12"/>
      <c r="S312" s="12"/>
      <c r="T312" s="12"/>
      <c r="U312" s="12"/>
    </row>
    <row r="313" spans="1:21" s="13" customFormat="1" ht="21">
      <c r="A313" s="143" t="s">
        <v>261</v>
      </c>
      <c r="B313" s="139"/>
      <c r="C313" s="140">
        <v>20</v>
      </c>
      <c r="D313" s="140">
        <v>24</v>
      </c>
      <c r="E313" s="140">
        <v>44</v>
      </c>
      <c r="F313" s="140">
        <v>3</v>
      </c>
      <c r="G313" s="140">
        <v>1</v>
      </c>
      <c r="H313" s="140">
        <v>12</v>
      </c>
      <c r="I313" s="140">
        <v>15</v>
      </c>
      <c r="J313" s="140">
        <v>4</v>
      </c>
      <c r="K313" s="140">
        <v>6</v>
      </c>
      <c r="L313" s="140">
        <v>2</v>
      </c>
      <c r="M313" s="140">
        <v>4</v>
      </c>
      <c r="N313" s="140">
        <v>41</v>
      </c>
      <c r="O313" s="140">
        <v>50</v>
      </c>
      <c r="P313" s="141"/>
      <c r="Q313" s="12"/>
      <c r="R313" s="12"/>
      <c r="S313" s="12"/>
      <c r="T313" s="12"/>
      <c r="U313" s="12"/>
    </row>
    <row r="314" spans="1:21" s="13" customFormat="1" ht="21">
      <c r="A314" s="143" t="s">
        <v>287</v>
      </c>
      <c r="B314" s="139"/>
      <c r="C314" s="140">
        <v>18</v>
      </c>
      <c r="D314" s="140">
        <v>23</v>
      </c>
      <c r="E314" s="140">
        <v>41</v>
      </c>
      <c r="F314" s="140">
        <v>2</v>
      </c>
      <c r="G314" s="140">
        <v>5</v>
      </c>
      <c r="H314" s="140">
        <v>10</v>
      </c>
      <c r="I314" s="140">
        <v>15</v>
      </c>
      <c r="J314" s="140">
        <v>14</v>
      </c>
      <c r="K314" s="140">
        <v>16</v>
      </c>
      <c r="L314" s="144" t="s">
        <v>84</v>
      </c>
      <c r="M314" s="140">
        <v>3</v>
      </c>
      <c r="N314" s="140">
        <v>44</v>
      </c>
      <c r="O314" s="140">
        <v>62</v>
      </c>
      <c r="P314" s="141"/>
      <c r="Q314" s="12"/>
      <c r="R314" s="12"/>
      <c r="S314" s="12"/>
      <c r="T314" s="12"/>
      <c r="U314" s="12"/>
    </row>
    <row r="315" spans="1:21" s="13" customFormat="1" ht="21">
      <c r="A315" s="15" t="s">
        <v>288</v>
      </c>
      <c r="B315" s="139"/>
      <c r="C315" s="140">
        <v>18</v>
      </c>
      <c r="D315" s="140">
        <v>19</v>
      </c>
      <c r="E315" s="140">
        <v>37</v>
      </c>
      <c r="F315" s="140">
        <v>4</v>
      </c>
      <c r="G315" s="140">
        <v>3</v>
      </c>
      <c r="H315" s="140">
        <v>7</v>
      </c>
      <c r="I315" s="140">
        <v>5</v>
      </c>
      <c r="J315" s="140">
        <v>6</v>
      </c>
      <c r="K315" s="140">
        <v>3</v>
      </c>
      <c r="L315" s="140">
        <v>2</v>
      </c>
      <c r="M315" s="140">
        <v>5</v>
      </c>
      <c r="N315" s="140">
        <v>37</v>
      </c>
      <c r="O315" s="140">
        <v>35</v>
      </c>
      <c r="P315" s="141"/>
      <c r="Q315" s="12"/>
      <c r="R315" s="12"/>
      <c r="S315" s="12"/>
      <c r="T315" s="12"/>
      <c r="U315" s="12"/>
    </row>
    <row r="316" spans="1:21" s="13" customFormat="1" ht="21">
      <c r="A316" s="21" t="s">
        <v>155</v>
      </c>
      <c r="B316" s="139">
        <v>300</v>
      </c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1"/>
      <c r="Q316" s="12"/>
      <c r="R316" s="12"/>
      <c r="S316" s="12"/>
      <c r="T316" s="12"/>
      <c r="U316" s="12"/>
    </row>
    <row r="317" spans="1:21" s="13" customFormat="1" ht="21">
      <c r="A317" s="15" t="s">
        <v>254</v>
      </c>
      <c r="B317" s="139"/>
      <c r="C317" s="140">
        <v>68</v>
      </c>
      <c r="D317" s="140">
        <v>78</v>
      </c>
      <c r="E317" s="140">
        <v>146</v>
      </c>
      <c r="F317" s="140">
        <v>5</v>
      </c>
      <c r="G317" s="140">
        <v>10</v>
      </c>
      <c r="H317" s="140">
        <v>25</v>
      </c>
      <c r="I317" s="140">
        <v>21</v>
      </c>
      <c r="J317" s="140">
        <v>35</v>
      </c>
      <c r="K317" s="140">
        <v>20</v>
      </c>
      <c r="L317" s="140">
        <v>7</v>
      </c>
      <c r="M317" s="140">
        <v>8</v>
      </c>
      <c r="N317" s="140">
        <v>72</v>
      </c>
      <c r="O317" s="140">
        <v>59</v>
      </c>
      <c r="P317" s="141"/>
      <c r="Q317" s="12"/>
      <c r="R317" s="12"/>
      <c r="S317" s="12"/>
      <c r="T317" s="12"/>
      <c r="U317" s="12"/>
    </row>
    <row r="318" spans="1:21" s="13" customFormat="1" ht="21">
      <c r="A318" s="15" t="s">
        <v>289</v>
      </c>
      <c r="B318" s="139"/>
      <c r="C318" s="140">
        <v>124</v>
      </c>
      <c r="D318" s="140">
        <v>115</v>
      </c>
      <c r="E318" s="140">
        <v>239</v>
      </c>
      <c r="F318" s="140">
        <v>5</v>
      </c>
      <c r="G318" s="140">
        <v>5</v>
      </c>
      <c r="H318" s="140">
        <v>21</v>
      </c>
      <c r="I318" s="140">
        <v>11</v>
      </c>
      <c r="J318" s="140">
        <v>28</v>
      </c>
      <c r="K318" s="140">
        <v>22</v>
      </c>
      <c r="L318" s="140">
        <v>14</v>
      </c>
      <c r="M318" s="140">
        <v>6</v>
      </c>
      <c r="N318" s="140">
        <v>68</v>
      </c>
      <c r="O318" s="140">
        <v>34</v>
      </c>
      <c r="P318" s="141"/>
      <c r="Q318" s="12"/>
      <c r="R318" s="12"/>
      <c r="S318" s="12"/>
      <c r="T318" s="12"/>
      <c r="U318" s="12"/>
    </row>
    <row r="319" spans="1:21" s="13" customFormat="1" ht="21">
      <c r="A319" s="15" t="s">
        <v>290</v>
      </c>
      <c r="B319" s="139"/>
      <c r="C319" s="140">
        <v>145</v>
      </c>
      <c r="D319" s="140">
        <v>108</v>
      </c>
      <c r="E319" s="140">
        <v>253</v>
      </c>
      <c r="F319" s="140">
        <v>10</v>
      </c>
      <c r="G319" s="140">
        <v>13</v>
      </c>
      <c r="H319" s="140">
        <v>12</v>
      </c>
      <c r="I319" s="140">
        <v>16</v>
      </c>
      <c r="J319" s="140">
        <v>13</v>
      </c>
      <c r="K319" s="140">
        <v>17</v>
      </c>
      <c r="L319" s="140">
        <v>12</v>
      </c>
      <c r="M319" s="140">
        <v>16</v>
      </c>
      <c r="N319" s="140">
        <v>47</v>
      </c>
      <c r="O319" s="140">
        <v>62</v>
      </c>
      <c r="P319" s="141"/>
      <c r="Q319" s="12"/>
      <c r="R319" s="12"/>
      <c r="S319" s="12"/>
      <c r="T319" s="12"/>
      <c r="U319" s="12"/>
    </row>
    <row r="320" spans="1:21" s="13" customFormat="1" ht="21">
      <c r="A320" s="15" t="s">
        <v>291</v>
      </c>
      <c r="B320" s="139"/>
      <c r="C320" s="140">
        <v>120</v>
      </c>
      <c r="D320" s="140">
        <v>51</v>
      </c>
      <c r="E320" s="140">
        <v>171</v>
      </c>
      <c r="F320" s="140">
        <v>4</v>
      </c>
      <c r="G320" s="140">
        <v>6</v>
      </c>
      <c r="H320" s="140">
        <v>7</v>
      </c>
      <c r="I320" s="140">
        <v>18</v>
      </c>
      <c r="J320" s="140">
        <v>13</v>
      </c>
      <c r="K320" s="140">
        <v>13</v>
      </c>
      <c r="L320" s="140">
        <v>3</v>
      </c>
      <c r="M320" s="140">
        <v>7</v>
      </c>
      <c r="N320" s="140">
        <v>27</v>
      </c>
      <c r="O320" s="140">
        <v>44</v>
      </c>
      <c r="P320" s="141"/>
      <c r="Q320" s="12"/>
      <c r="R320" s="12"/>
      <c r="S320" s="12"/>
      <c r="T320" s="12"/>
      <c r="U320" s="12"/>
    </row>
    <row r="321" spans="1:21" s="13" customFormat="1" ht="21">
      <c r="A321" s="21" t="s">
        <v>156</v>
      </c>
      <c r="B321" s="139">
        <v>300</v>
      </c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1"/>
      <c r="Q321" s="12"/>
      <c r="R321" s="12"/>
      <c r="S321" s="12"/>
      <c r="T321" s="12"/>
      <c r="U321" s="12"/>
    </row>
    <row r="322" spans="1:21" s="13" customFormat="1" ht="21">
      <c r="A322" s="12" t="s">
        <v>254</v>
      </c>
      <c r="B322" s="139"/>
      <c r="C322" s="140">
        <v>20</v>
      </c>
      <c r="D322" s="140">
        <v>54</v>
      </c>
      <c r="E322" s="140">
        <v>74</v>
      </c>
      <c r="F322" s="140">
        <v>10</v>
      </c>
      <c r="G322" s="140">
        <v>16</v>
      </c>
      <c r="H322" s="140">
        <v>20</v>
      </c>
      <c r="I322" s="140">
        <v>28</v>
      </c>
      <c r="J322" s="140">
        <v>8</v>
      </c>
      <c r="K322" s="140">
        <v>14</v>
      </c>
      <c r="L322" s="140">
        <v>5</v>
      </c>
      <c r="M322" s="140">
        <v>8</v>
      </c>
      <c r="N322" s="140">
        <v>43</v>
      </c>
      <c r="O322" s="140">
        <v>109</v>
      </c>
      <c r="P322" s="141"/>
      <c r="Q322" s="12"/>
      <c r="R322" s="12"/>
      <c r="S322" s="12"/>
      <c r="T322" s="12"/>
      <c r="U322" s="12"/>
    </row>
    <row r="323" spans="1:21" s="13" customFormat="1" ht="21">
      <c r="A323" s="12" t="s">
        <v>292</v>
      </c>
      <c r="B323" s="139"/>
      <c r="C323" s="140">
        <v>21</v>
      </c>
      <c r="D323" s="140">
        <v>24</v>
      </c>
      <c r="E323" s="140">
        <v>45</v>
      </c>
      <c r="F323" s="140">
        <v>7</v>
      </c>
      <c r="G323" s="140">
        <v>6</v>
      </c>
      <c r="H323" s="140">
        <v>12</v>
      </c>
      <c r="I323" s="140">
        <v>17</v>
      </c>
      <c r="J323" s="140">
        <v>12</v>
      </c>
      <c r="K323" s="140">
        <v>15</v>
      </c>
      <c r="L323" s="140">
        <v>3</v>
      </c>
      <c r="M323" s="140">
        <v>2</v>
      </c>
      <c r="N323" s="140">
        <v>34</v>
      </c>
      <c r="O323" s="140">
        <v>40</v>
      </c>
      <c r="P323" s="141"/>
      <c r="Q323" s="12"/>
      <c r="R323" s="12"/>
      <c r="S323" s="12"/>
      <c r="T323" s="12"/>
      <c r="U323" s="12"/>
    </row>
    <row r="324" spans="1:21" s="13" customFormat="1" ht="21">
      <c r="A324" s="12" t="s">
        <v>293</v>
      </c>
      <c r="B324" s="139"/>
      <c r="C324" s="140">
        <v>15</v>
      </c>
      <c r="D324" s="140">
        <v>18</v>
      </c>
      <c r="E324" s="140">
        <v>33</v>
      </c>
      <c r="F324" s="140">
        <v>13</v>
      </c>
      <c r="G324" s="140">
        <v>10</v>
      </c>
      <c r="H324" s="140">
        <v>22</v>
      </c>
      <c r="I324" s="140">
        <v>26</v>
      </c>
      <c r="J324" s="140">
        <v>28</v>
      </c>
      <c r="K324" s="140">
        <v>35</v>
      </c>
      <c r="L324" s="140">
        <v>20</v>
      </c>
      <c r="M324" s="140">
        <v>24</v>
      </c>
      <c r="N324" s="140">
        <v>83</v>
      </c>
      <c r="O324" s="140">
        <v>95</v>
      </c>
      <c r="P324" s="141"/>
      <c r="Q324" s="12"/>
      <c r="R324" s="12"/>
      <c r="S324" s="12"/>
      <c r="T324" s="12"/>
      <c r="U324" s="12"/>
    </row>
    <row r="325" spans="1:21" s="13" customFormat="1" ht="21">
      <c r="A325" s="12" t="s">
        <v>294</v>
      </c>
      <c r="B325" s="139"/>
      <c r="C325" s="140">
        <v>20</v>
      </c>
      <c r="D325" s="140">
        <v>48</v>
      </c>
      <c r="E325" s="140">
        <v>68</v>
      </c>
      <c r="F325" s="140">
        <v>5</v>
      </c>
      <c r="G325" s="140">
        <v>6</v>
      </c>
      <c r="H325" s="140">
        <v>12</v>
      </c>
      <c r="I325" s="140">
        <v>16</v>
      </c>
      <c r="J325" s="140">
        <v>19</v>
      </c>
      <c r="K325" s="140">
        <v>14</v>
      </c>
      <c r="L325" s="140">
        <v>11</v>
      </c>
      <c r="M325" s="140">
        <v>9</v>
      </c>
      <c r="N325" s="140">
        <v>47</v>
      </c>
      <c r="O325" s="140">
        <v>45</v>
      </c>
      <c r="P325" s="141"/>
      <c r="Q325" s="12"/>
      <c r="R325" s="12"/>
      <c r="S325" s="12"/>
      <c r="T325" s="12"/>
      <c r="U325" s="12"/>
    </row>
    <row r="326" spans="1:21" ht="21">
      <c r="A326" s="17"/>
      <c r="B326" s="153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2"/>
      <c r="Q326" s="17"/>
      <c r="R326" s="17"/>
      <c r="S326" s="17"/>
      <c r="T326" s="17"/>
      <c r="U326" s="17"/>
    </row>
    <row r="327" spans="1:21" ht="21">
      <c r="A327" s="26" t="s">
        <v>65</v>
      </c>
      <c r="B327" s="153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2"/>
      <c r="Q327" s="17"/>
      <c r="R327" s="17"/>
      <c r="S327" s="17"/>
      <c r="T327" s="17"/>
      <c r="U327" s="17"/>
    </row>
    <row r="328" spans="1:21" s="13" customFormat="1" ht="21">
      <c r="A328" s="23" t="s">
        <v>123</v>
      </c>
      <c r="B328" s="139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1"/>
      <c r="Q328" s="12"/>
      <c r="R328" s="12"/>
      <c r="S328" s="12"/>
      <c r="T328" s="12"/>
      <c r="U328" s="12"/>
    </row>
    <row r="329" spans="1:21" s="13" customFormat="1" ht="21">
      <c r="A329" s="12" t="s">
        <v>295</v>
      </c>
      <c r="B329" s="139">
        <v>250</v>
      </c>
      <c r="C329" s="140">
        <v>18</v>
      </c>
      <c r="D329" s="140">
        <v>17</v>
      </c>
      <c r="E329" s="140">
        <v>35</v>
      </c>
      <c r="F329" s="140">
        <v>6</v>
      </c>
      <c r="G329" s="140">
        <v>8</v>
      </c>
      <c r="H329" s="140">
        <v>13</v>
      </c>
      <c r="I329" s="140">
        <v>8</v>
      </c>
      <c r="J329" s="140">
        <v>11</v>
      </c>
      <c r="K329" s="140">
        <v>9</v>
      </c>
      <c r="L329" s="140">
        <v>4</v>
      </c>
      <c r="M329" s="144" t="s">
        <v>84</v>
      </c>
      <c r="N329" s="140">
        <v>52</v>
      </c>
      <c r="O329" s="140">
        <v>42</v>
      </c>
      <c r="P329" s="141"/>
      <c r="Q329" s="12"/>
      <c r="R329" s="12"/>
      <c r="S329" s="12"/>
      <c r="T329" s="12"/>
      <c r="U329" s="12"/>
    </row>
    <row r="330" spans="1:21" s="13" customFormat="1" ht="21">
      <c r="A330" s="12" t="s">
        <v>296</v>
      </c>
      <c r="B330" s="139">
        <v>500</v>
      </c>
      <c r="C330" s="140">
        <v>20</v>
      </c>
      <c r="D330" s="140">
        <v>29</v>
      </c>
      <c r="E330" s="140">
        <v>49</v>
      </c>
      <c r="F330" s="140">
        <v>2</v>
      </c>
      <c r="G330" s="140">
        <v>6</v>
      </c>
      <c r="H330" s="140">
        <v>15</v>
      </c>
      <c r="I330" s="140">
        <v>7</v>
      </c>
      <c r="J330" s="140">
        <v>8</v>
      </c>
      <c r="K330" s="140">
        <v>13</v>
      </c>
      <c r="L330" s="140">
        <v>2</v>
      </c>
      <c r="M330" s="140">
        <v>2</v>
      </c>
      <c r="N330" s="140">
        <v>47</v>
      </c>
      <c r="O330" s="140">
        <v>57</v>
      </c>
      <c r="P330" s="141"/>
      <c r="Q330" s="12"/>
      <c r="R330" s="12"/>
      <c r="S330" s="12"/>
      <c r="T330" s="12"/>
      <c r="U330" s="12"/>
    </row>
    <row r="331" spans="1:21" s="13" customFormat="1" ht="21">
      <c r="A331" s="12" t="s">
        <v>297</v>
      </c>
      <c r="B331" s="139">
        <v>500</v>
      </c>
      <c r="C331" s="140">
        <v>38</v>
      </c>
      <c r="D331" s="140">
        <v>22</v>
      </c>
      <c r="E331" s="140">
        <v>60</v>
      </c>
      <c r="F331" s="144" t="s">
        <v>84</v>
      </c>
      <c r="G331" s="140">
        <v>8</v>
      </c>
      <c r="H331" s="140">
        <v>10</v>
      </c>
      <c r="I331" s="140">
        <v>5</v>
      </c>
      <c r="J331" s="140">
        <v>6</v>
      </c>
      <c r="K331" s="140">
        <v>11</v>
      </c>
      <c r="L331" s="140">
        <v>3</v>
      </c>
      <c r="M331" s="144" t="s">
        <v>84</v>
      </c>
      <c r="N331" s="140">
        <v>57</v>
      </c>
      <c r="O331" s="140">
        <v>46</v>
      </c>
      <c r="P331" s="141"/>
      <c r="Q331" s="12"/>
      <c r="R331" s="12"/>
      <c r="S331" s="12"/>
      <c r="T331" s="12"/>
      <c r="U331" s="12"/>
    </row>
    <row r="332" spans="1:21" s="13" customFormat="1" ht="21">
      <c r="A332" s="107" t="s">
        <v>126</v>
      </c>
      <c r="B332" s="139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1"/>
      <c r="Q332" s="12"/>
      <c r="R332" s="12"/>
      <c r="S332" s="12"/>
      <c r="T332" s="12"/>
      <c r="U332" s="12"/>
    </row>
    <row r="333" spans="1:21" s="13" customFormat="1" ht="21">
      <c r="A333" s="107" t="s">
        <v>298</v>
      </c>
      <c r="B333" s="139">
        <v>464</v>
      </c>
      <c r="C333" s="140">
        <v>30</v>
      </c>
      <c r="D333" s="140">
        <v>42</v>
      </c>
      <c r="E333" s="140">
        <v>72</v>
      </c>
      <c r="F333" s="140">
        <v>8</v>
      </c>
      <c r="G333" s="140">
        <v>10</v>
      </c>
      <c r="H333" s="140">
        <v>15</v>
      </c>
      <c r="I333" s="140">
        <v>21</v>
      </c>
      <c r="J333" s="140">
        <v>17</v>
      </c>
      <c r="K333" s="140">
        <v>29</v>
      </c>
      <c r="L333" s="140">
        <v>8</v>
      </c>
      <c r="M333" s="140">
        <v>10</v>
      </c>
      <c r="N333" s="140">
        <v>78</v>
      </c>
      <c r="O333" s="140">
        <v>112</v>
      </c>
      <c r="P333" s="141">
        <v>0.4</v>
      </c>
      <c r="Q333" s="12"/>
      <c r="R333" s="12"/>
      <c r="S333" s="12"/>
      <c r="T333" s="12"/>
      <c r="U333" s="12"/>
    </row>
    <row r="334" spans="1:21" s="13" customFormat="1" ht="21">
      <c r="A334" s="107" t="s">
        <v>299</v>
      </c>
      <c r="B334" s="139">
        <v>476</v>
      </c>
      <c r="C334" s="140">
        <v>32</v>
      </c>
      <c r="D334" s="140">
        <v>46</v>
      </c>
      <c r="E334" s="140">
        <v>78</v>
      </c>
      <c r="F334" s="140">
        <v>11</v>
      </c>
      <c r="G334" s="140">
        <v>9</v>
      </c>
      <c r="H334" s="140">
        <v>22</v>
      </c>
      <c r="I334" s="140">
        <v>27</v>
      </c>
      <c r="J334" s="140">
        <v>19</v>
      </c>
      <c r="K334" s="140">
        <v>28</v>
      </c>
      <c r="L334" s="140">
        <v>13</v>
      </c>
      <c r="M334" s="140">
        <v>11</v>
      </c>
      <c r="N334" s="140">
        <v>97</v>
      </c>
      <c r="O334" s="140">
        <v>121</v>
      </c>
      <c r="P334" s="141">
        <v>0.25</v>
      </c>
      <c r="Q334" s="12"/>
      <c r="R334" s="12"/>
      <c r="S334" s="12"/>
      <c r="T334" s="12"/>
      <c r="U334" s="12"/>
    </row>
    <row r="335" spans="1:21" s="13" customFormat="1" ht="21">
      <c r="A335" s="107" t="s">
        <v>300</v>
      </c>
      <c r="B335" s="139">
        <v>637</v>
      </c>
      <c r="C335" s="140">
        <v>29</v>
      </c>
      <c r="D335" s="140">
        <v>39</v>
      </c>
      <c r="E335" s="140">
        <v>67</v>
      </c>
      <c r="F335" s="140">
        <v>6</v>
      </c>
      <c r="G335" s="140">
        <v>8</v>
      </c>
      <c r="H335" s="140">
        <v>13</v>
      </c>
      <c r="I335" s="140">
        <v>19</v>
      </c>
      <c r="J335" s="140">
        <v>15</v>
      </c>
      <c r="K335" s="140">
        <v>19</v>
      </c>
      <c r="L335" s="140">
        <v>11</v>
      </c>
      <c r="M335" s="140">
        <v>8</v>
      </c>
      <c r="N335" s="140">
        <v>74</v>
      </c>
      <c r="O335" s="140">
        <v>113</v>
      </c>
      <c r="P335" s="141">
        <v>0.29</v>
      </c>
      <c r="Q335" s="12"/>
      <c r="R335" s="12"/>
      <c r="S335" s="12"/>
      <c r="T335" s="12"/>
      <c r="U335" s="12"/>
    </row>
    <row r="336" spans="1:21" s="13" customFormat="1" ht="21">
      <c r="A336" s="107" t="s">
        <v>301</v>
      </c>
      <c r="B336" s="139">
        <v>380</v>
      </c>
      <c r="C336" s="140">
        <v>25</v>
      </c>
      <c r="D336" s="140">
        <v>37</v>
      </c>
      <c r="E336" s="140">
        <v>62</v>
      </c>
      <c r="F336" s="140">
        <v>7</v>
      </c>
      <c r="G336" s="140">
        <v>9</v>
      </c>
      <c r="H336" s="140">
        <v>12</v>
      </c>
      <c r="I336" s="140">
        <v>15</v>
      </c>
      <c r="J336" s="140">
        <v>12</v>
      </c>
      <c r="K336" s="140">
        <v>13</v>
      </c>
      <c r="L336" s="140">
        <v>15</v>
      </c>
      <c r="M336" s="140">
        <v>14</v>
      </c>
      <c r="N336" s="140">
        <v>70</v>
      </c>
      <c r="O336" s="140">
        <v>88</v>
      </c>
      <c r="P336" s="141">
        <v>0.41</v>
      </c>
      <c r="Q336" s="12"/>
      <c r="R336" s="12"/>
      <c r="S336" s="12"/>
      <c r="T336" s="12"/>
      <c r="U336" s="12"/>
    </row>
    <row r="337" spans="1:21" s="13" customFormat="1" ht="21">
      <c r="A337" s="107" t="s">
        <v>129</v>
      </c>
      <c r="B337" s="139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1"/>
      <c r="Q337" s="12"/>
      <c r="R337" s="12"/>
      <c r="S337" s="12"/>
      <c r="T337" s="12"/>
      <c r="U337" s="12"/>
    </row>
    <row r="338" spans="1:21" s="13" customFormat="1" ht="21">
      <c r="A338" s="143" t="s">
        <v>302</v>
      </c>
      <c r="B338" s="139">
        <v>500</v>
      </c>
      <c r="C338" s="140">
        <v>32</v>
      </c>
      <c r="D338" s="140">
        <v>25</v>
      </c>
      <c r="E338" s="140">
        <v>57</v>
      </c>
      <c r="F338" s="140">
        <v>11</v>
      </c>
      <c r="G338" s="140">
        <v>22</v>
      </c>
      <c r="H338" s="140">
        <v>15</v>
      </c>
      <c r="I338" s="140">
        <v>39</v>
      </c>
      <c r="J338" s="140">
        <v>21</v>
      </c>
      <c r="K338" s="140">
        <v>6</v>
      </c>
      <c r="L338" s="140">
        <v>6</v>
      </c>
      <c r="M338" s="140">
        <v>7</v>
      </c>
      <c r="N338" s="140">
        <v>85</v>
      </c>
      <c r="O338" s="140">
        <v>98</v>
      </c>
      <c r="P338" s="141">
        <v>0.366</v>
      </c>
      <c r="Q338" s="12"/>
      <c r="R338" s="12"/>
      <c r="S338" s="12"/>
      <c r="T338" s="12"/>
      <c r="U338" s="12"/>
    </row>
    <row r="339" spans="1:21" s="13" customFormat="1" ht="21">
      <c r="A339" s="143" t="s">
        <v>303</v>
      </c>
      <c r="B339" s="139">
        <v>700</v>
      </c>
      <c r="C339" s="140">
        <v>23</v>
      </c>
      <c r="D339" s="140">
        <v>45</v>
      </c>
      <c r="E339" s="140">
        <v>68</v>
      </c>
      <c r="F339" s="140">
        <v>15</v>
      </c>
      <c r="G339" s="140">
        <v>25</v>
      </c>
      <c r="H339" s="140">
        <v>16</v>
      </c>
      <c r="I339" s="140">
        <v>23</v>
      </c>
      <c r="J339" s="140">
        <v>35</v>
      </c>
      <c r="K339" s="140">
        <v>32</v>
      </c>
      <c r="L339" s="140">
        <v>10</v>
      </c>
      <c r="M339" s="140">
        <v>15</v>
      </c>
      <c r="N339" s="140">
        <v>99</v>
      </c>
      <c r="O339" s="140">
        <v>140</v>
      </c>
      <c r="P339" s="141">
        <v>0.3414</v>
      </c>
      <c r="Q339" s="12"/>
      <c r="R339" s="12"/>
      <c r="S339" s="12"/>
      <c r="T339" s="12"/>
      <c r="U339" s="12"/>
    </row>
    <row r="340" spans="1:21" s="13" customFormat="1" ht="21">
      <c r="A340" s="143" t="s">
        <v>304</v>
      </c>
      <c r="B340" s="139">
        <v>500</v>
      </c>
      <c r="C340" s="140">
        <v>21</v>
      </c>
      <c r="D340" s="140">
        <v>26</v>
      </c>
      <c r="E340" s="140">
        <v>47</v>
      </c>
      <c r="F340" s="140">
        <v>28</v>
      </c>
      <c r="G340" s="140">
        <v>35</v>
      </c>
      <c r="H340" s="140">
        <v>50</v>
      </c>
      <c r="I340" s="140">
        <v>21</v>
      </c>
      <c r="J340" s="144" t="s">
        <v>84</v>
      </c>
      <c r="K340" s="140">
        <v>23</v>
      </c>
      <c r="L340" s="144" t="s">
        <v>84</v>
      </c>
      <c r="M340" s="144" t="s">
        <v>84</v>
      </c>
      <c r="N340" s="140">
        <v>99</v>
      </c>
      <c r="O340" s="140">
        <v>105</v>
      </c>
      <c r="P340" s="141">
        <v>0.408</v>
      </c>
      <c r="Q340" s="12"/>
      <c r="R340" s="12"/>
      <c r="S340" s="12"/>
      <c r="T340" s="12"/>
      <c r="U340" s="12"/>
    </row>
    <row r="341" spans="1:21" s="13" customFormat="1" ht="21">
      <c r="A341" s="143" t="s">
        <v>305</v>
      </c>
      <c r="B341" s="139">
        <v>700</v>
      </c>
      <c r="C341" s="140">
        <v>32</v>
      </c>
      <c r="D341" s="140">
        <v>35</v>
      </c>
      <c r="E341" s="140">
        <v>67</v>
      </c>
      <c r="F341" s="140">
        <v>18</v>
      </c>
      <c r="G341" s="140">
        <v>5</v>
      </c>
      <c r="H341" s="140">
        <v>23</v>
      </c>
      <c r="I341" s="140">
        <v>31</v>
      </c>
      <c r="J341" s="140">
        <v>42</v>
      </c>
      <c r="K341" s="140">
        <v>53</v>
      </c>
      <c r="L341" s="140">
        <v>15</v>
      </c>
      <c r="M341" s="140">
        <v>20</v>
      </c>
      <c r="N341" s="140">
        <v>130</v>
      </c>
      <c r="O341" s="140">
        <v>144</v>
      </c>
      <c r="P341" s="141">
        <v>0.3914</v>
      </c>
      <c r="Q341" s="12"/>
      <c r="R341" s="12"/>
      <c r="S341" s="12"/>
      <c r="T341" s="12"/>
      <c r="U341" s="12"/>
    </row>
    <row r="342" spans="1:21" s="13" customFormat="1" ht="21">
      <c r="A342" s="107" t="s">
        <v>132</v>
      </c>
      <c r="B342" s="139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1"/>
      <c r="Q342" s="12"/>
      <c r="R342" s="12"/>
      <c r="S342" s="12"/>
      <c r="T342" s="12"/>
      <c r="U342" s="12"/>
    </row>
    <row r="343" spans="1:21" s="13" customFormat="1" ht="21">
      <c r="A343" s="143" t="s">
        <v>306</v>
      </c>
      <c r="B343" s="139">
        <v>865</v>
      </c>
      <c r="C343" s="140">
        <v>105</v>
      </c>
      <c r="D343" s="140">
        <v>120</v>
      </c>
      <c r="E343" s="140">
        <v>225</v>
      </c>
      <c r="F343" s="144" t="s">
        <v>84</v>
      </c>
      <c r="G343" s="144" t="s">
        <v>84</v>
      </c>
      <c r="H343" s="140">
        <v>55</v>
      </c>
      <c r="I343" s="140">
        <v>70</v>
      </c>
      <c r="J343" s="140">
        <v>25</v>
      </c>
      <c r="K343" s="140">
        <v>23</v>
      </c>
      <c r="L343" s="140">
        <v>1</v>
      </c>
      <c r="M343" s="140">
        <v>2</v>
      </c>
      <c r="N343" s="140">
        <v>186</v>
      </c>
      <c r="O343" s="140">
        <v>212</v>
      </c>
      <c r="P343" s="141">
        <v>0.4601</v>
      </c>
      <c r="Q343" s="12"/>
      <c r="R343" s="12"/>
      <c r="S343" s="12"/>
      <c r="T343" s="12"/>
      <c r="U343" s="12"/>
    </row>
    <row r="344" spans="1:21" s="13" customFormat="1" ht="21">
      <c r="A344" s="143" t="s">
        <v>307</v>
      </c>
      <c r="B344" s="154">
        <v>1024</v>
      </c>
      <c r="C344" s="140">
        <v>50</v>
      </c>
      <c r="D344" s="140">
        <v>60</v>
      </c>
      <c r="E344" s="140">
        <v>110</v>
      </c>
      <c r="F344" s="140">
        <v>4</v>
      </c>
      <c r="G344" s="140">
        <v>2</v>
      </c>
      <c r="H344" s="140">
        <v>60</v>
      </c>
      <c r="I344" s="140">
        <v>95</v>
      </c>
      <c r="J344" s="140">
        <v>23</v>
      </c>
      <c r="K344" s="140">
        <v>22</v>
      </c>
      <c r="L344" s="140">
        <v>3</v>
      </c>
      <c r="M344" s="140">
        <v>2</v>
      </c>
      <c r="N344" s="140">
        <v>140</v>
      </c>
      <c r="O344" s="140">
        <v>181</v>
      </c>
      <c r="P344" s="141">
        <v>0.3134</v>
      </c>
      <c r="Q344" s="12"/>
      <c r="R344" s="12"/>
      <c r="S344" s="12"/>
      <c r="T344" s="12"/>
      <c r="U344" s="12"/>
    </row>
    <row r="345" spans="1:21" s="13" customFormat="1" ht="21">
      <c r="A345" s="143" t="s">
        <v>308</v>
      </c>
      <c r="B345" s="154">
        <v>1040</v>
      </c>
      <c r="C345" s="140">
        <v>45</v>
      </c>
      <c r="D345" s="140">
        <v>69</v>
      </c>
      <c r="E345" s="140">
        <v>114</v>
      </c>
      <c r="F345" s="144" t="s">
        <v>84</v>
      </c>
      <c r="G345" s="140">
        <v>3</v>
      </c>
      <c r="H345" s="140">
        <v>45</v>
      </c>
      <c r="I345" s="140">
        <v>85</v>
      </c>
      <c r="J345" s="140">
        <v>20</v>
      </c>
      <c r="K345" s="140">
        <v>24</v>
      </c>
      <c r="L345" s="140">
        <v>2</v>
      </c>
      <c r="M345" s="140">
        <v>1</v>
      </c>
      <c r="N345" s="140">
        <v>112</v>
      </c>
      <c r="O345" s="140">
        <v>183</v>
      </c>
      <c r="P345" s="141">
        <v>0.2836</v>
      </c>
      <c r="Q345" s="12"/>
      <c r="R345" s="12"/>
      <c r="S345" s="12"/>
      <c r="T345" s="12"/>
      <c r="U345" s="12"/>
    </row>
    <row r="346" spans="1:21" s="13" customFormat="1" ht="21">
      <c r="A346" s="107" t="s">
        <v>135</v>
      </c>
      <c r="B346" s="139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1"/>
      <c r="Q346" s="12"/>
      <c r="R346" s="12"/>
      <c r="S346" s="12"/>
      <c r="T346" s="12"/>
      <c r="U346" s="12"/>
    </row>
    <row r="347" spans="1:21" s="13" customFormat="1" ht="21">
      <c r="A347" s="143" t="s">
        <v>309</v>
      </c>
      <c r="B347" s="139">
        <v>552</v>
      </c>
      <c r="C347" s="140">
        <v>14</v>
      </c>
      <c r="D347" s="140">
        <v>27</v>
      </c>
      <c r="E347" s="140">
        <v>41</v>
      </c>
      <c r="F347" s="140">
        <v>4</v>
      </c>
      <c r="G347" s="140">
        <v>9</v>
      </c>
      <c r="H347" s="140">
        <v>5</v>
      </c>
      <c r="I347" s="140">
        <v>7</v>
      </c>
      <c r="J347" s="144" t="s">
        <v>84</v>
      </c>
      <c r="K347" s="140">
        <v>2</v>
      </c>
      <c r="L347" s="144" t="s">
        <v>84</v>
      </c>
      <c r="M347" s="144" t="s">
        <v>84</v>
      </c>
      <c r="N347" s="140">
        <v>23</v>
      </c>
      <c r="O347" s="140">
        <v>45</v>
      </c>
      <c r="P347" s="141">
        <v>0.1232</v>
      </c>
      <c r="Q347" s="12"/>
      <c r="R347" s="12"/>
      <c r="S347" s="12"/>
      <c r="T347" s="12"/>
      <c r="U347" s="12"/>
    </row>
    <row r="348" spans="1:21" s="13" customFormat="1" ht="21">
      <c r="A348" s="143" t="s">
        <v>310</v>
      </c>
      <c r="B348" s="139">
        <v>832</v>
      </c>
      <c r="C348" s="140">
        <v>17</v>
      </c>
      <c r="D348" s="140">
        <v>27</v>
      </c>
      <c r="E348" s="140">
        <v>44</v>
      </c>
      <c r="F348" s="140">
        <v>2</v>
      </c>
      <c r="G348" s="140">
        <v>3</v>
      </c>
      <c r="H348" s="140">
        <v>5</v>
      </c>
      <c r="I348" s="140">
        <v>11</v>
      </c>
      <c r="J348" s="140">
        <v>1</v>
      </c>
      <c r="K348" s="140">
        <v>4</v>
      </c>
      <c r="L348" s="144" t="s">
        <v>84</v>
      </c>
      <c r="M348" s="144" t="s">
        <v>84</v>
      </c>
      <c r="N348" s="140">
        <v>25</v>
      </c>
      <c r="O348" s="140">
        <v>45</v>
      </c>
      <c r="P348" s="141">
        <v>0.0841</v>
      </c>
      <c r="Q348" s="12"/>
      <c r="R348" s="12"/>
      <c r="S348" s="12"/>
      <c r="T348" s="12"/>
      <c r="U348" s="12"/>
    </row>
    <row r="349" spans="1:21" s="13" customFormat="1" ht="21">
      <c r="A349" s="143" t="s">
        <v>311</v>
      </c>
      <c r="B349" s="139">
        <v>355</v>
      </c>
      <c r="C349" s="140">
        <v>10</v>
      </c>
      <c r="D349" s="140">
        <v>25</v>
      </c>
      <c r="E349" s="140">
        <v>35</v>
      </c>
      <c r="F349" s="144" t="s">
        <v>84</v>
      </c>
      <c r="G349" s="140">
        <v>2</v>
      </c>
      <c r="H349" s="140">
        <v>3</v>
      </c>
      <c r="I349" s="140">
        <v>9</v>
      </c>
      <c r="J349" s="140">
        <v>1</v>
      </c>
      <c r="K349" s="140">
        <v>1</v>
      </c>
      <c r="L349" s="144" t="s">
        <v>84</v>
      </c>
      <c r="M349" s="144" t="s">
        <v>84</v>
      </c>
      <c r="N349" s="140">
        <v>14</v>
      </c>
      <c r="O349" s="140">
        <v>37</v>
      </c>
      <c r="P349" s="141">
        <v>0.1437</v>
      </c>
      <c r="Q349" s="12"/>
      <c r="R349" s="12"/>
      <c r="S349" s="12"/>
      <c r="T349" s="12"/>
      <c r="U349" s="12"/>
    </row>
    <row r="350" spans="1:21" s="13" customFormat="1" ht="21">
      <c r="A350" s="107" t="s">
        <v>138</v>
      </c>
      <c r="B350" s="139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1"/>
      <c r="Q350" s="12"/>
      <c r="R350" s="12"/>
      <c r="S350" s="12"/>
      <c r="T350" s="12"/>
      <c r="U350" s="12"/>
    </row>
    <row r="351" spans="1:21" s="13" customFormat="1" ht="21">
      <c r="A351" s="107" t="s">
        <v>312</v>
      </c>
      <c r="B351" s="139"/>
      <c r="C351" s="140">
        <v>12</v>
      </c>
      <c r="D351" s="140">
        <v>13</v>
      </c>
      <c r="E351" s="140">
        <v>25</v>
      </c>
      <c r="F351" s="140">
        <v>3</v>
      </c>
      <c r="G351" s="140">
        <v>5</v>
      </c>
      <c r="H351" s="140">
        <v>17</v>
      </c>
      <c r="I351" s="140">
        <v>18</v>
      </c>
      <c r="J351" s="140">
        <v>12</v>
      </c>
      <c r="K351" s="140">
        <v>15</v>
      </c>
      <c r="L351" s="140">
        <v>14</v>
      </c>
      <c r="M351" s="140">
        <v>11</v>
      </c>
      <c r="N351" s="140">
        <v>58</v>
      </c>
      <c r="O351" s="140">
        <v>62</v>
      </c>
      <c r="P351" s="141"/>
      <c r="Q351" s="12"/>
      <c r="R351" s="12"/>
      <c r="S351" s="12"/>
      <c r="T351" s="12"/>
      <c r="U351" s="12"/>
    </row>
    <row r="352" spans="1:21" s="13" customFormat="1" ht="21">
      <c r="A352" s="143" t="s">
        <v>313</v>
      </c>
      <c r="B352" s="139"/>
      <c r="C352" s="140">
        <v>18</v>
      </c>
      <c r="D352" s="140">
        <v>15</v>
      </c>
      <c r="E352" s="140">
        <v>33</v>
      </c>
      <c r="F352" s="140">
        <v>5</v>
      </c>
      <c r="G352" s="140">
        <v>8</v>
      </c>
      <c r="H352" s="140">
        <v>21</v>
      </c>
      <c r="I352" s="140">
        <v>22</v>
      </c>
      <c r="J352" s="140">
        <v>11</v>
      </c>
      <c r="K352" s="140">
        <v>16</v>
      </c>
      <c r="L352" s="140">
        <v>13</v>
      </c>
      <c r="M352" s="140">
        <v>6</v>
      </c>
      <c r="N352" s="140">
        <v>68</v>
      </c>
      <c r="O352" s="140">
        <v>67</v>
      </c>
      <c r="P352" s="141"/>
      <c r="Q352" s="12"/>
      <c r="R352" s="12"/>
      <c r="S352" s="12"/>
      <c r="T352" s="12"/>
      <c r="U352" s="12"/>
    </row>
    <row r="353" spans="1:21" s="13" customFormat="1" ht="21">
      <c r="A353" s="143" t="s">
        <v>314</v>
      </c>
      <c r="B353" s="139"/>
      <c r="C353" s="140">
        <v>17</v>
      </c>
      <c r="D353" s="140">
        <v>18</v>
      </c>
      <c r="E353" s="140">
        <v>32</v>
      </c>
      <c r="F353" s="140">
        <v>11</v>
      </c>
      <c r="G353" s="140">
        <v>14</v>
      </c>
      <c r="H353" s="140">
        <v>18</v>
      </c>
      <c r="I353" s="140">
        <v>21</v>
      </c>
      <c r="J353" s="140">
        <v>14</v>
      </c>
      <c r="K353" s="140">
        <v>13</v>
      </c>
      <c r="L353" s="140">
        <v>14</v>
      </c>
      <c r="M353" s="140">
        <v>9</v>
      </c>
      <c r="N353" s="140">
        <v>74</v>
      </c>
      <c r="O353" s="140">
        <v>75</v>
      </c>
      <c r="P353" s="141"/>
      <c r="Q353" s="12"/>
      <c r="R353" s="12"/>
      <c r="S353" s="12"/>
      <c r="T353" s="12"/>
      <c r="U353" s="12"/>
    </row>
    <row r="354" spans="1:21" s="13" customFormat="1" ht="21">
      <c r="A354" s="143" t="s">
        <v>315</v>
      </c>
      <c r="B354" s="139"/>
      <c r="C354" s="140">
        <v>21</v>
      </c>
      <c r="D354" s="140">
        <v>25</v>
      </c>
      <c r="E354" s="140">
        <v>46</v>
      </c>
      <c r="F354" s="140">
        <v>2</v>
      </c>
      <c r="G354" s="140">
        <v>13</v>
      </c>
      <c r="H354" s="140">
        <v>25</v>
      </c>
      <c r="I354" s="140">
        <v>21</v>
      </c>
      <c r="J354" s="140">
        <v>18</v>
      </c>
      <c r="K354" s="140">
        <v>24</v>
      </c>
      <c r="L354" s="140">
        <v>19</v>
      </c>
      <c r="M354" s="140">
        <v>13</v>
      </c>
      <c r="N354" s="140">
        <v>85</v>
      </c>
      <c r="O354" s="140">
        <v>96</v>
      </c>
      <c r="P354" s="141"/>
      <c r="Q354" s="12"/>
      <c r="R354" s="12"/>
      <c r="S354" s="12"/>
      <c r="T354" s="12"/>
      <c r="U354" s="12"/>
    </row>
    <row r="355" spans="1:21" s="13" customFormat="1" ht="21">
      <c r="A355" s="107" t="s">
        <v>141</v>
      </c>
      <c r="B355" s="139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1"/>
      <c r="Q355" s="12"/>
      <c r="R355" s="12"/>
      <c r="S355" s="12"/>
      <c r="T355" s="12"/>
      <c r="U355" s="12"/>
    </row>
    <row r="356" spans="1:21" s="13" customFormat="1" ht="21">
      <c r="A356" s="143" t="s">
        <v>316</v>
      </c>
      <c r="B356" s="154">
        <v>1450</v>
      </c>
      <c r="C356" s="140">
        <v>20</v>
      </c>
      <c r="D356" s="140">
        <v>50</v>
      </c>
      <c r="E356" s="140">
        <v>70</v>
      </c>
      <c r="F356" s="140">
        <v>8</v>
      </c>
      <c r="G356" s="140">
        <v>14</v>
      </c>
      <c r="H356" s="140">
        <v>55</v>
      </c>
      <c r="I356" s="140">
        <v>68</v>
      </c>
      <c r="J356" s="140">
        <v>25</v>
      </c>
      <c r="K356" s="140">
        <v>23</v>
      </c>
      <c r="L356" s="140">
        <v>1</v>
      </c>
      <c r="M356" s="140">
        <v>2</v>
      </c>
      <c r="N356" s="140">
        <v>109</v>
      </c>
      <c r="O356" s="140">
        <v>157</v>
      </c>
      <c r="P356" s="141">
        <v>0.1834</v>
      </c>
      <c r="Q356" s="12"/>
      <c r="R356" s="12"/>
      <c r="S356" s="12"/>
      <c r="T356" s="12"/>
      <c r="U356" s="12"/>
    </row>
    <row r="357" spans="1:21" s="13" customFormat="1" ht="21">
      <c r="A357" s="143" t="s">
        <v>317</v>
      </c>
      <c r="B357" s="154">
        <v>1200</v>
      </c>
      <c r="C357" s="140">
        <v>36</v>
      </c>
      <c r="D357" s="140">
        <v>50</v>
      </c>
      <c r="E357" s="140">
        <v>86</v>
      </c>
      <c r="F357" s="140">
        <v>10</v>
      </c>
      <c r="G357" s="140">
        <v>15</v>
      </c>
      <c r="H357" s="140">
        <v>60</v>
      </c>
      <c r="I357" s="140">
        <v>95</v>
      </c>
      <c r="J357" s="140">
        <v>23</v>
      </c>
      <c r="K357" s="140">
        <v>22</v>
      </c>
      <c r="L357" s="140">
        <v>3</v>
      </c>
      <c r="M357" s="140">
        <v>2</v>
      </c>
      <c r="N357" s="140">
        <v>132</v>
      </c>
      <c r="O357" s="140">
        <v>184</v>
      </c>
      <c r="P357" s="141">
        <v>0.2633</v>
      </c>
      <c r="Q357" s="12"/>
      <c r="R357" s="12"/>
      <c r="S357" s="12"/>
      <c r="T357" s="12"/>
      <c r="U357" s="12"/>
    </row>
    <row r="358" spans="1:21" s="13" customFormat="1" ht="21">
      <c r="A358" s="143" t="s">
        <v>318</v>
      </c>
      <c r="B358" s="154">
        <v>1350</v>
      </c>
      <c r="C358" s="140">
        <v>34</v>
      </c>
      <c r="D358" s="140">
        <v>40</v>
      </c>
      <c r="E358" s="140">
        <v>74</v>
      </c>
      <c r="F358" s="140">
        <v>5</v>
      </c>
      <c r="G358" s="140">
        <v>6</v>
      </c>
      <c r="H358" s="140">
        <v>45</v>
      </c>
      <c r="I358" s="140">
        <v>85</v>
      </c>
      <c r="J358" s="140">
        <v>20</v>
      </c>
      <c r="K358" s="140">
        <v>24</v>
      </c>
      <c r="L358" s="140">
        <v>2</v>
      </c>
      <c r="M358" s="140">
        <v>1</v>
      </c>
      <c r="N358" s="140">
        <v>106</v>
      </c>
      <c r="O358" s="140">
        <v>156</v>
      </c>
      <c r="P358" s="141">
        <v>0.1941</v>
      </c>
      <c r="Q358" s="12"/>
      <c r="R358" s="12"/>
      <c r="S358" s="12"/>
      <c r="T358" s="12"/>
      <c r="U358" s="12"/>
    </row>
    <row r="359" spans="1:21" s="13" customFormat="1" ht="21">
      <c r="A359" s="107" t="s">
        <v>144</v>
      </c>
      <c r="B359" s="139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1"/>
      <c r="Q359" s="12"/>
      <c r="R359" s="12"/>
      <c r="S359" s="12"/>
      <c r="T359" s="12"/>
      <c r="U359" s="12"/>
    </row>
    <row r="360" spans="1:21" s="13" customFormat="1" ht="21">
      <c r="A360" s="143" t="s">
        <v>319</v>
      </c>
      <c r="B360" s="139">
        <v>656</v>
      </c>
      <c r="C360" s="140">
        <v>55</v>
      </c>
      <c r="D360" s="140">
        <v>85</v>
      </c>
      <c r="E360" s="140">
        <v>140</v>
      </c>
      <c r="F360" s="140">
        <v>22</v>
      </c>
      <c r="G360" s="140">
        <v>25</v>
      </c>
      <c r="H360" s="140">
        <v>20</v>
      </c>
      <c r="I360" s="140">
        <v>22</v>
      </c>
      <c r="J360" s="140">
        <v>15</v>
      </c>
      <c r="K360" s="140">
        <v>12</v>
      </c>
      <c r="L360" s="140">
        <v>8</v>
      </c>
      <c r="M360" s="140">
        <v>9</v>
      </c>
      <c r="N360" s="140">
        <v>65</v>
      </c>
      <c r="O360" s="140">
        <v>68</v>
      </c>
      <c r="P360" s="141">
        <v>0.4161</v>
      </c>
      <c r="Q360" s="12"/>
      <c r="R360" s="12"/>
      <c r="S360" s="12"/>
      <c r="T360" s="12"/>
      <c r="U360" s="12"/>
    </row>
    <row r="361" spans="1:21" s="13" customFormat="1" ht="21">
      <c r="A361" s="143" t="s">
        <v>320</v>
      </c>
      <c r="B361" s="139">
        <v>695</v>
      </c>
      <c r="C361" s="140">
        <v>56</v>
      </c>
      <c r="D361" s="140">
        <v>144</v>
      </c>
      <c r="E361" s="140">
        <v>200</v>
      </c>
      <c r="F361" s="140">
        <v>25</v>
      </c>
      <c r="G361" s="140">
        <v>22</v>
      </c>
      <c r="H361" s="140">
        <v>25</v>
      </c>
      <c r="I361" s="140">
        <v>27</v>
      </c>
      <c r="J361" s="140">
        <v>18</v>
      </c>
      <c r="K361" s="140">
        <v>24</v>
      </c>
      <c r="L361" s="140">
        <v>9</v>
      </c>
      <c r="M361" s="140">
        <v>10</v>
      </c>
      <c r="N361" s="140">
        <v>77</v>
      </c>
      <c r="O361" s="140">
        <v>83</v>
      </c>
      <c r="P361" s="141">
        <v>0.4374</v>
      </c>
      <c r="Q361" s="12"/>
      <c r="R361" s="12"/>
      <c r="S361" s="12"/>
      <c r="T361" s="12"/>
      <c r="U361" s="12"/>
    </row>
    <row r="362" spans="1:21" s="13" customFormat="1" ht="21">
      <c r="A362" s="107" t="s">
        <v>149</v>
      </c>
      <c r="B362" s="139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1"/>
      <c r="Q362" s="12"/>
      <c r="R362" s="12"/>
      <c r="S362" s="12"/>
      <c r="T362" s="12"/>
      <c r="U362" s="12"/>
    </row>
    <row r="363" spans="1:21" s="13" customFormat="1" ht="21">
      <c r="A363" s="143" t="s">
        <v>321</v>
      </c>
      <c r="B363" s="139">
        <v>800</v>
      </c>
      <c r="C363" s="140">
        <v>15</v>
      </c>
      <c r="D363" s="140">
        <v>15</v>
      </c>
      <c r="E363" s="140">
        <v>30</v>
      </c>
      <c r="F363" s="140">
        <v>5</v>
      </c>
      <c r="G363" s="140">
        <v>10</v>
      </c>
      <c r="H363" s="140">
        <v>20</v>
      </c>
      <c r="I363" s="140">
        <v>10</v>
      </c>
      <c r="J363" s="140">
        <v>5</v>
      </c>
      <c r="K363" s="144" t="s">
        <v>84</v>
      </c>
      <c r="L363" s="144" t="s">
        <v>84</v>
      </c>
      <c r="M363" s="144" t="s">
        <v>84</v>
      </c>
      <c r="N363" s="140">
        <v>45</v>
      </c>
      <c r="O363" s="140">
        <v>35</v>
      </c>
      <c r="P363" s="141">
        <v>0.1</v>
      </c>
      <c r="Q363" s="12"/>
      <c r="R363" s="12"/>
      <c r="S363" s="12"/>
      <c r="T363" s="12"/>
      <c r="U363" s="12"/>
    </row>
    <row r="364" spans="1:21" s="13" customFormat="1" ht="21">
      <c r="A364" s="143" t="s">
        <v>322</v>
      </c>
      <c r="B364" s="139">
        <v>700</v>
      </c>
      <c r="C364" s="140">
        <v>11</v>
      </c>
      <c r="D364" s="140">
        <v>9</v>
      </c>
      <c r="E364" s="140">
        <v>20</v>
      </c>
      <c r="F364" s="140"/>
      <c r="G364" s="140">
        <v>10</v>
      </c>
      <c r="H364" s="140">
        <v>10</v>
      </c>
      <c r="I364" s="140">
        <v>15</v>
      </c>
      <c r="J364" s="140">
        <v>5</v>
      </c>
      <c r="K364" s="140">
        <v>5</v>
      </c>
      <c r="L364" s="140">
        <v>5</v>
      </c>
      <c r="M364" s="140">
        <v>5</v>
      </c>
      <c r="N364" s="140">
        <v>31</v>
      </c>
      <c r="O364" s="140">
        <v>44</v>
      </c>
      <c r="P364" s="141">
        <v>0.1071</v>
      </c>
      <c r="Q364" s="12"/>
      <c r="R364" s="12"/>
      <c r="S364" s="12"/>
      <c r="T364" s="12"/>
      <c r="U364" s="12"/>
    </row>
    <row r="365" spans="1:21" s="13" customFormat="1" ht="21">
      <c r="A365" s="143" t="s">
        <v>323</v>
      </c>
      <c r="B365" s="139">
        <v>700</v>
      </c>
      <c r="C365" s="140">
        <v>8</v>
      </c>
      <c r="D365" s="140">
        <v>12</v>
      </c>
      <c r="E365" s="140">
        <v>20</v>
      </c>
      <c r="F365" s="140">
        <v>5</v>
      </c>
      <c r="G365" s="140">
        <v>5</v>
      </c>
      <c r="H365" s="140">
        <v>15</v>
      </c>
      <c r="I365" s="140">
        <v>15</v>
      </c>
      <c r="J365" s="144" t="s">
        <v>84</v>
      </c>
      <c r="K365" s="144" t="s">
        <v>84</v>
      </c>
      <c r="L365" s="144" t="s">
        <v>84</v>
      </c>
      <c r="M365" s="144" t="s">
        <v>84</v>
      </c>
      <c r="N365" s="140">
        <v>28</v>
      </c>
      <c r="O365" s="140">
        <v>32</v>
      </c>
      <c r="P365" s="141">
        <v>0.0857</v>
      </c>
      <c r="Q365" s="12"/>
      <c r="R365" s="12"/>
      <c r="S365" s="12"/>
      <c r="T365" s="12"/>
      <c r="U365" s="12"/>
    </row>
    <row r="366" spans="1:21" s="13" customFormat="1" ht="21">
      <c r="A366" s="107" t="s">
        <v>151</v>
      </c>
      <c r="B366" s="139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1"/>
      <c r="Q366" s="12"/>
      <c r="R366" s="12"/>
      <c r="S366" s="12"/>
      <c r="T366" s="12"/>
      <c r="U366" s="12"/>
    </row>
    <row r="367" spans="1:21" s="13" customFormat="1" ht="21">
      <c r="A367" s="143" t="s">
        <v>324</v>
      </c>
      <c r="B367" s="139">
        <v>845</v>
      </c>
      <c r="C367" s="140">
        <v>93</v>
      </c>
      <c r="D367" s="140">
        <v>75</v>
      </c>
      <c r="E367" s="140">
        <v>168</v>
      </c>
      <c r="F367" s="140">
        <v>13</v>
      </c>
      <c r="G367" s="140">
        <v>19</v>
      </c>
      <c r="H367" s="140">
        <v>25</v>
      </c>
      <c r="I367" s="140">
        <v>21</v>
      </c>
      <c r="J367" s="140">
        <v>37</v>
      </c>
      <c r="K367" s="140">
        <v>33</v>
      </c>
      <c r="L367" s="140">
        <v>26</v>
      </c>
      <c r="M367" s="140">
        <v>19</v>
      </c>
      <c r="N367" s="140">
        <v>194</v>
      </c>
      <c r="O367" s="140">
        <v>167</v>
      </c>
      <c r="P367" s="141">
        <v>0.4272</v>
      </c>
      <c r="Q367" s="12"/>
      <c r="R367" s="12"/>
      <c r="S367" s="12"/>
      <c r="T367" s="12"/>
      <c r="U367" s="12"/>
    </row>
    <row r="368" spans="1:21" s="13" customFormat="1" ht="21">
      <c r="A368" s="143" t="s">
        <v>325</v>
      </c>
      <c r="B368" s="139">
        <v>760</v>
      </c>
      <c r="C368" s="140">
        <v>87</v>
      </c>
      <c r="D368" s="140">
        <v>136</v>
      </c>
      <c r="E368" s="140">
        <v>223</v>
      </c>
      <c r="F368" s="140">
        <v>9</v>
      </c>
      <c r="G368" s="140">
        <v>11</v>
      </c>
      <c r="H368" s="140">
        <v>19</v>
      </c>
      <c r="I368" s="140">
        <v>24</v>
      </c>
      <c r="J368" s="140">
        <v>31</v>
      </c>
      <c r="K368" s="140">
        <v>39</v>
      </c>
      <c r="L368" s="140">
        <v>18</v>
      </c>
      <c r="M368" s="140">
        <v>13</v>
      </c>
      <c r="N368" s="140">
        <v>164</v>
      </c>
      <c r="O368" s="140">
        <v>223</v>
      </c>
      <c r="P368" s="141">
        <v>0.5092</v>
      </c>
      <c r="Q368" s="12"/>
      <c r="R368" s="12"/>
      <c r="S368" s="12"/>
      <c r="T368" s="12"/>
      <c r="U368" s="12"/>
    </row>
    <row r="369" spans="1:21" s="13" customFormat="1" ht="21">
      <c r="A369" s="143" t="s">
        <v>326</v>
      </c>
      <c r="B369" s="139">
        <v>920</v>
      </c>
      <c r="C369" s="140">
        <v>105</v>
      </c>
      <c r="D369" s="140">
        <v>87</v>
      </c>
      <c r="E369" s="140">
        <v>192</v>
      </c>
      <c r="F369" s="140">
        <v>5</v>
      </c>
      <c r="G369" s="140">
        <v>7</v>
      </c>
      <c r="H369" s="140">
        <v>12</v>
      </c>
      <c r="I369" s="140">
        <v>16</v>
      </c>
      <c r="J369" s="140">
        <v>27</v>
      </c>
      <c r="K369" s="140">
        <v>23</v>
      </c>
      <c r="L369" s="140">
        <v>15</v>
      </c>
      <c r="M369" s="140">
        <v>11</v>
      </c>
      <c r="N369" s="140">
        <v>164</v>
      </c>
      <c r="O369" s="140">
        <v>144</v>
      </c>
      <c r="P369" s="141">
        <v>0.3347</v>
      </c>
      <c r="Q369" s="12"/>
      <c r="R369" s="12"/>
      <c r="S369" s="12"/>
      <c r="T369" s="12"/>
      <c r="U369" s="12"/>
    </row>
    <row r="370" spans="1:21" s="13" customFormat="1" ht="21">
      <c r="A370" s="107" t="s">
        <v>153</v>
      </c>
      <c r="B370" s="139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1"/>
      <c r="Q370" s="12"/>
      <c r="R370" s="12"/>
      <c r="S370" s="12"/>
      <c r="T370" s="12"/>
      <c r="U370" s="12"/>
    </row>
    <row r="371" spans="1:21" s="13" customFormat="1" ht="21">
      <c r="A371" s="143" t="s">
        <v>327</v>
      </c>
      <c r="B371" s="139">
        <v>850</v>
      </c>
      <c r="C371" s="140">
        <v>44</v>
      </c>
      <c r="D371" s="140">
        <v>50</v>
      </c>
      <c r="E371" s="140">
        <v>94</v>
      </c>
      <c r="F371" s="140">
        <v>3</v>
      </c>
      <c r="G371" s="140">
        <v>5</v>
      </c>
      <c r="H371" s="140">
        <v>52</v>
      </c>
      <c r="I371" s="140">
        <v>68</v>
      </c>
      <c r="J371" s="140">
        <v>20</v>
      </c>
      <c r="K371" s="140">
        <v>25</v>
      </c>
      <c r="L371" s="140">
        <v>2</v>
      </c>
      <c r="M371" s="140">
        <v>2</v>
      </c>
      <c r="N371" s="140">
        <v>121</v>
      </c>
      <c r="O371" s="140">
        <v>150</v>
      </c>
      <c r="P371" s="141">
        <v>0.3188</v>
      </c>
      <c r="Q371" s="12"/>
      <c r="R371" s="12"/>
      <c r="S371" s="12"/>
      <c r="T371" s="12"/>
      <c r="U371" s="12"/>
    </row>
    <row r="372" spans="1:21" s="13" customFormat="1" ht="21">
      <c r="A372" s="143" t="s">
        <v>328</v>
      </c>
      <c r="B372" s="154">
        <v>1200</v>
      </c>
      <c r="C372" s="140">
        <v>48</v>
      </c>
      <c r="D372" s="140">
        <v>70</v>
      </c>
      <c r="E372" s="140">
        <v>118</v>
      </c>
      <c r="F372" s="140">
        <v>5</v>
      </c>
      <c r="G372" s="140">
        <v>4</v>
      </c>
      <c r="H372" s="140">
        <v>63</v>
      </c>
      <c r="I372" s="140">
        <v>85</v>
      </c>
      <c r="J372" s="140">
        <v>22</v>
      </c>
      <c r="K372" s="140">
        <v>24</v>
      </c>
      <c r="L372" s="140">
        <v>3</v>
      </c>
      <c r="M372" s="140">
        <v>2</v>
      </c>
      <c r="N372" s="140">
        <v>141</v>
      </c>
      <c r="O372" s="140">
        <v>185</v>
      </c>
      <c r="P372" s="141">
        <v>0.2717</v>
      </c>
      <c r="Q372" s="12"/>
      <c r="R372" s="12"/>
      <c r="S372" s="12"/>
      <c r="T372" s="12"/>
      <c r="U372" s="12"/>
    </row>
    <row r="373" spans="1:21" s="13" customFormat="1" ht="21">
      <c r="A373" s="143" t="s">
        <v>329</v>
      </c>
      <c r="B373" s="139">
        <v>800</v>
      </c>
      <c r="C373" s="140">
        <v>46</v>
      </c>
      <c r="D373" s="140">
        <v>48</v>
      </c>
      <c r="E373" s="140">
        <v>94</v>
      </c>
      <c r="F373" s="140">
        <v>4</v>
      </c>
      <c r="G373" s="140">
        <v>3</v>
      </c>
      <c r="H373" s="140">
        <v>54</v>
      </c>
      <c r="I373" s="140">
        <v>88</v>
      </c>
      <c r="J373" s="140">
        <v>26</v>
      </c>
      <c r="K373" s="140">
        <v>27</v>
      </c>
      <c r="L373" s="140">
        <v>1</v>
      </c>
      <c r="M373" s="140">
        <v>1</v>
      </c>
      <c r="N373" s="140">
        <v>131</v>
      </c>
      <c r="O373" s="140">
        <v>167</v>
      </c>
      <c r="P373" s="141">
        <v>0.3725</v>
      </c>
      <c r="Q373" s="12"/>
      <c r="R373" s="12"/>
      <c r="S373" s="12"/>
      <c r="T373" s="12"/>
      <c r="U373" s="12"/>
    </row>
    <row r="374" spans="1:21" s="13" customFormat="1" ht="21">
      <c r="A374" s="21" t="s">
        <v>155</v>
      </c>
      <c r="B374" s="139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1"/>
      <c r="Q374" s="12"/>
      <c r="R374" s="12"/>
      <c r="S374" s="12"/>
      <c r="T374" s="12"/>
      <c r="U374" s="12"/>
    </row>
    <row r="375" spans="1:21" s="13" customFormat="1" ht="21">
      <c r="A375" s="15" t="s">
        <v>330</v>
      </c>
      <c r="B375" s="154">
        <v>1037</v>
      </c>
      <c r="C375" s="140">
        <v>124</v>
      </c>
      <c r="D375" s="140">
        <v>123</v>
      </c>
      <c r="E375" s="140">
        <v>247</v>
      </c>
      <c r="F375" s="140">
        <v>14</v>
      </c>
      <c r="G375" s="140">
        <v>10</v>
      </c>
      <c r="H375" s="140">
        <v>18</v>
      </c>
      <c r="I375" s="140">
        <v>17</v>
      </c>
      <c r="J375" s="140">
        <v>22</v>
      </c>
      <c r="K375" s="140">
        <v>20</v>
      </c>
      <c r="L375" s="140">
        <v>12</v>
      </c>
      <c r="M375" s="140">
        <v>8</v>
      </c>
      <c r="N375" s="140">
        <v>66</v>
      </c>
      <c r="O375" s="140">
        <v>55</v>
      </c>
      <c r="P375" s="141">
        <v>0.3549</v>
      </c>
      <c r="Q375" s="12"/>
      <c r="R375" s="12"/>
      <c r="S375" s="12"/>
      <c r="T375" s="12"/>
      <c r="U375" s="12"/>
    </row>
    <row r="376" spans="1:21" s="13" customFormat="1" ht="21">
      <c r="A376" s="15" t="s">
        <v>331</v>
      </c>
      <c r="B376" s="139">
        <v>424</v>
      </c>
      <c r="C376" s="140">
        <v>124</v>
      </c>
      <c r="D376" s="140">
        <v>76</v>
      </c>
      <c r="E376" s="140">
        <v>200</v>
      </c>
      <c r="F376" s="140">
        <v>5</v>
      </c>
      <c r="G376" s="140">
        <v>10</v>
      </c>
      <c r="H376" s="140">
        <v>13</v>
      </c>
      <c r="I376" s="140">
        <v>13</v>
      </c>
      <c r="J376" s="140">
        <v>16</v>
      </c>
      <c r="K376" s="140">
        <v>14</v>
      </c>
      <c r="L376" s="140">
        <v>12</v>
      </c>
      <c r="M376" s="140">
        <v>14</v>
      </c>
      <c r="N376" s="140">
        <v>46</v>
      </c>
      <c r="O376" s="140">
        <v>51</v>
      </c>
      <c r="P376" s="141">
        <v>0.7004</v>
      </c>
      <c r="Q376" s="12"/>
      <c r="R376" s="12"/>
      <c r="S376" s="12"/>
      <c r="T376" s="12"/>
      <c r="U376" s="12"/>
    </row>
    <row r="377" spans="1:21" s="13" customFormat="1" ht="21">
      <c r="A377" s="15" t="s">
        <v>332</v>
      </c>
      <c r="B377" s="139">
        <v>614</v>
      </c>
      <c r="C377" s="140">
        <v>100</v>
      </c>
      <c r="D377" s="140">
        <v>95</v>
      </c>
      <c r="E377" s="140">
        <v>195</v>
      </c>
      <c r="F377" s="140">
        <v>12</v>
      </c>
      <c r="G377" s="140">
        <v>8</v>
      </c>
      <c r="H377" s="140">
        <v>13</v>
      </c>
      <c r="I377" s="140">
        <v>9</v>
      </c>
      <c r="J377" s="140">
        <v>12</v>
      </c>
      <c r="K377" s="140">
        <v>13</v>
      </c>
      <c r="L377" s="140">
        <v>11</v>
      </c>
      <c r="M377" s="140">
        <v>11</v>
      </c>
      <c r="N377" s="140">
        <v>48</v>
      </c>
      <c r="O377" s="140">
        <v>41</v>
      </c>
      <c r="P377" s="141">
        <v>0.4625</v>
      </c>
      <c r="Q377" s="12"/>
      <c r="R377" s="12"/>
      <c r="S377" s="12"/>
      <c r="T377" s="12"/>
      <c r="U377" s="12"/>
    </row>
    <row r="378" spans="1:21" s="13" customFormat="1" ht="21">
      <c r="A378" s="15" t="s">
        <v>333</v>
      </c>
      <c r="B378" s="139">
        <v>531</v>
      </c>
      <c r="C378" s="140">
        <v>134</v>
      </c>
      <c r="D378" s="140">
        <v>107</v>
      </c>
      <c r="E378" s="140">
        <v>241</v>
      </c>
      <c r="F378" s="140">
        <v>13</v>
      </c>
      <c r="G378" s="140">
        <v>11</v>
      </c>
      <c r="H378" s="140">
        <v>13</v>
      </c>
      <c r="I378" s="140">
        <v>20</v>
      </c>
      <c r="J378" s="140">
        <v>13</v>
      </c>
      <c r="K378" s="140">
        <v>22</v>
      </c>
      <c r="L378" s="140">
        <v>13</v>
      </c>
      <c r="M378" s="140">
        <v>17</v>
      </c>
      <c r="N378" s="140">
        <v>52</v>
      </c>
      <c r="O378" s="140">
        <v>70</v>
      </c>
      <c r="P378" s="141">
        <v>0.6836</v>
      </c>
      <c r="Q378" s="12"/>
      <c r="R378" s="12"/>
      <c r="S378" s="12"/>
      <c r="T378" s="12"/>
      <c r="U378" s="12"/>
    </row>
    <row r="379" spans="1:21" s="13" customFormat="1" ht="21">
      <c r="A379" s="21" t="s">
        <v>156</v>
      </c>
      <c r="B379" s="139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1"/>
      <c r="Q379" s="12"/>
      <c r="R379" s="12"/>
      <c r="S379" s="12"/>
      <c r="T379" s="12"/>
      <c r="U379" s="12"/>
    </row>
    <row r="380" spans="1:21" ht="21">
      <c r="A380" s="17" t="s">
        <v>334</v>
      </c>
      <c r="B380" s="153">
        <v>800</v>
      </c>
      <c r="C380" s="151">
        <v>35</v>
      </c>
      <c r="D380" s="151">
        <v>56</v>
      </c>
      <c r="E380" s="151">
        <v>91</v>
      </c>
      <c r="F380" s="151">
        <v>14</v>
      </c>
      <c r="G380" s="151">
        <v>20</v>
      </c>
      <c r="H380" s="151">
        <v>26</v>
      </c>
      <c r="I380" s="151">
        <v>21</v>
      </c>
      <c r="J380" s="151">
        <v>37</v>
      </c>
      <c r="K380" s="151">
        <v>33</v>
      </c>
      <c r="L380" s="151">
        <v>26</v>
      </c>
      <c r="M380" s="151">
        <v>20</v>
      </c>
      <c r="N380" s="151">
        <v>103</v>
      </c>
      <c r="O380" s="151">
        <v>94</v>
      </c>
      <c r="P380" s="152">
        <v>0.36</v>
      </c>
      <c r="Q380" s="17"/>
      <c r="R380" s="17"/>
      <c r="S380" s="17"/>
      <c r="T380" s="17"/>
      <c r="U380" s="17"/>
    </row>
    <row r="381" spans="1:21" ht="21">
      <c r="A381" s="17" t="s">
        <v>335</v>
      </c>
      <c r="B381" s="153">
        <v>700</v>
      </c>
      <c r="C381" s="151">
        <v>30</v>
      </c>
      <c r="D381" s="151">
        <v>65</v>
      </c>
      <c r="E381" s="151">
        <v>95</v>
      </c>
      <c r="F381" s="151">
        <v>10</v>
      </c>
      <c r="G381" s="151">
        <v>12</v>
      </c>
      <c r="H381" s="151">
        <v>20</v>
      </c>
      <c r="I381" s="151">
        <v>24</v>
      </c>
      <c r="J381" s="151">
        <v>31</v>
      </c>
      <c r="K381" s="151">
        <v>38</v>
      </c>
      <c r="L381" s="151">
        <v>19</v>
      </c>
      <c r="M381" s="151">
        <v>13</v>
      </c>
      <c r="N381" s="151">
        <v>80</v>
      </c>
      <c r="O381" s="151">
        <v>87</v>
      </c>
      <c r="P381" s="152">
        <v>0.3742</v>
      </c>
      <c r="Q381" s="17"/>
      <c r="R381" s="17"/>
      <c r="S381" s="17"/>
      <c r="T381" s="17"/>
      <c r="U381" s="17"/>
    </row>
    <row r="382" spans="1:21" ht="21">
      <c r="A382" s="17" t="s">
        <v>336</v>
      </c>
      <c r="B382" s="155">
        <v>1040</v>
      </c>
      <c r="C382" s="151">
        <v>35</v>
      </c>
      <c r="D382" s="151">
        <v>52</v>
      </c>
      <c r="E382" s="151">
        <v>87</v>
      </c>
      <c r="F382" s="151">
        <v>9</v>
      </c>
      <c r="G382" s="151">
        <v>15</v>
      </c>
      <c r="H382" s="151">
        <v>12</v>
      </c>
      <c r="I382" s="151">
        <v>16</v>
      </c>
      <c r="J382" s="151">
        <v>28</v>
      </c>
      <c r="K382" s="151">
        <v>23</v>
      </c>
      <c r="L382" s="151">
        <v>15</v>
      </c>
      <c r="M382" s="151">
        <v>11</v>
      </c>
      <c r="N382" s="151">
        <v>64</v>
      </c>
      <c r="O382" s="151">
        <v>65</v>
      </c>
      <c r="P382" s="152">
        <v>0.2067</v>
      </c>
      <c r="Q382" s="17"/>
      <c r="R382" s="17"/>
      <c r="S382" s="17"/>
      <c r="T382" s="17"/>
      <c r="U382" s="17"/>
    </row>
    <row r="383" spans="1:21" ht="21">
      <c r="A383" s="26"/>
      <c r="B383" s="153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2"/>
      <c r="Q383" s="17"/>
      <c r="R383" s="17"/>
      <c r="S383" s="17"/>
      <c r="T383" s="17"/>
      <c r="U383" s="17"/>
    </row>
    <row r="384" spans="1:21" ht="21">
      <c r="A384" s="24" t="s">
        <v>40</v>
      </c>
      <c r="B384" s="149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1"/>
      <c r="P384" s="152"/>
      <c r="Q384" s="17"/>
      <c r="R384" s="17"/>
      <c r="S384" s="17"/>
      <c r="T384" s="17"/>
      <c r="U384" s="17"/>
    </row>
    <row r="385" spans="1:21" s="13" customFormat="1" ht="21">
      <c r="A385" s="23" t="s">
        <v>41</v>
      </c>
      <c r="B385" s="154">
        <v>1767</v>
      </c>
      <c r="C385" s="140"/>
      <c r="D385" s="140"/>
      <c r="E385" s="140"/>
      <c r="F385" s="144"/>
      <c r="G385" s="144"/>
      <c r="H385" s="144"/>
      <c r="I385" s="144"/>
      <c r="J385" s="144"/>
      <c r="K385" s="144"/>
      <c r="L385" s="144"/>
      <c r="M385" s="144"/>
      <c r="N385" s="140">
        <v>425</v>
      </c>
      <c r="O385" s="140">
        <v>548</v>
      </c>
      <c r="P385" s="141">
        <v>0.5507</v>
      </c>
      <c r="Q385" s="148">
        <v>364780</v>
      </c>
      <c r="R385" s="148">
        <v>364773</v>
      </c>
      <c r="S385" s="148">
        <v>0</v>
      </c>
      <c r="T385" s="148">
        <v>364773</v>
      </c>
      <c r="U385" s="146">
        <v>1</v>
      </c>
    </row>
    <row r="386" spans="1:21" s="13" customFormat="1" ht="21">
      <c r="A386" s="23" t="s">
        <v>42</v>
      </c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1"/>
      <c r="Q386" s="12"/>
      <c r="R386" s="12"/>
      <c r="S386" s="12"/>
      <c r="T386" s="12"/>
      <c r="U386" s="12"/>
    </row>
    <row r="387" spans="1:21" s="13" customFormat="1" ht="21">
      <c r="A387" s="23" t="s">
        <v>43</v>
      </c>
      <c r="B387" s="154">
        <v>1322</v>
      </c>
      <c r="C387" s="140"/>
      <c r="D387" s="140"/>
      <c r="E387" s="140"/>
      <c r="F387" s="144"/>
      <c r="G387" s="144"/>
      <c r="H387" s="144"/>
      <c r="I387" s="144"/>
      <c r="J387" s="144"/>
      <c r="K387" s="144"/>
      <c r="L387" s="144"/>
      <c r="M387" s="144"/>
      <c r="N387" s="139">
        <v>95</v>
      </c>
      <c r="O387" s="139">
        <v>105</v>
      </c>
      <c r="P387" s="141">
        <v>0.1529</v>
      </c>
      <c r="Q387" s="148">
        <v>307919</v>
      </c>
      <c r="R387" s="148"/>
      <c r="S387" s="148">
        <v>81000</v>
      </c>
      <c r="T387" s="148">
        <v>81000</v>
      </c>
      <c r="U387" s="156">
        <v>0.2631</v>
      </c>
    </row>
    <row r="388" spans="1:21" ht="21">
      <c r="A388" s="16" t="s">
        <v>337</v>
      </c>
      <c r="B388" s="153">
        <v>80</v>
      </c>
      <c r="C388" s="151"/>
      <c r="D388" s="151"/>
      <c r="E388" s="151"/>
      <c r="F388" s="144" t="s">
        <v>84</v>
      </c>
      <c r="G388" s="144" t="s">
        <v>84</v>
      </c>
      <c r="H388" s="151">
        <v>37</v>
      </c>
      <c r="I388" s="151">
        <v>43</v>
      </c>
      <c r="J388" s="144" t="s">
        <v>84</v>
      </c>
      <c r="K388" s="144" t="s">
        <v>84</v>
      </c>
      <c r="L388" s="144" t="s">
        <v>84</v>
      </c>
      <c r="M388" s="144" t="s">
        <v>84</v>
      </c>
      <c r="N388" s="151">
        <v>37</v>
      </c>
      <c r="O388" s="151">
        <v>43</v>
      </c>
      <c r="P388" s="157"/>
      <c r="Q388" s="17"/>
      <c r="R388" s="17"/>
      <c r="S388" s="158">
        <v>40500</v>
      </c>
      <c r="T388" s="158"/>
      <c r="U388" s="17"/>
    </row>
    <row r="389" spans="1:21" ht="21">
      <c r="A389" s="16" t="s">
        <v>338</v>
      </c>
      <c r="B389" s="153">
        <v>60</v>
      </c>
      <c r="C389" s="151"/>
      <c r="D389" s="151"/>
      <c r="E389" s="151"/>
      <c r="F389" s="144" t="s">
        <v>84</v>
      </c>
      <c r="G389" s="144" t="s">
        <v>84</v>
      </c>
      <c r="H389" s="151">
        <v>29</v>
      </c>
      <c r="I389" s="151">
        <v>31</v>
      </c>
      <c r="J389" s="144" t="s">
        <v>84</v>
      </c>
      <c r="K389" s="144" t="s">
        <v>84</v>
      </c>
      <c r="L389" s="144" t="s">
        <v>84</v>
      </c>
      <c r="M389" s="144" t="s">
        <v>84</v>
      </c>
      <c r="N389" s="151">
        <v>29</v>
      </c>
      <c r="O389" s="151">
        <v>31</v>
      </c>
      <c r="P389" s="157"/>
      <c r="Q389" s="17"/>
      <c r="R389" s="17"/>
      <c r="S389" s="158">
        <v>35000</v>
      </c>
      <c r="T389" s="158"/>
      <c r="U389" s="17"/>
    </row>
    <row r="390" spans="1:21" ht="21" customHeight="1">
      <c r="A390" s="16" t="s">
        <v>339</v>
      </c>
      <c r="B390" s="153">
        <v>60</v>
      </c>
      <c r="C390" s="151"/>
      <c r="D390" s="151"/>
      <c r="E390" s="151"/>
      <c r="F390" s="144" t="s">
        <v>84</v>
      </c>
      <c r="G390" s="144" t="s">
        <v>84</v>
      </c>
      <c r="H390" s="151">
        <v>29</v>
      </c>
      <c r="I390" s="151">
        <v>31</v>
      </c>
      <c r="J390" s="144" t="s">
        <v>84</v>
      </c>
      <c r="K390" s="144" t="s">
        <v>84</v>
      </c>
      <c r="L390" s="144" t="s">
        <v>84</v>
      </c>
      <c r="M390" s="144" t="s">
        <v>84</v>
      </c>
      <c r="N390" s="151">
        <v>29</v>
      </c>
      <c r="O390" s="151">
        <v>31</v>
      </c>
      <c r="P390" s="152"/>
      <c r="Q390" s="17"/>
      <c r="R390" s="17"/>
      <c r="S390" s="158">
        <v>5500</v>
      </c>
      <c r="T390" s="158"/>
      <c r="U390" s="17"/>
    </row>
    <row r="391" spans="1:21" s="13" customFormat="1" ht="21">
      <c r="A391" s="23" t="s">
        <v>46</v>
      </c>
      <c r="B391" s="139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1"/>
      <c r="Q391" s="12"/>
      <c r="R391" s="12"/>
      <c r="S391" s="12"/>
      <c r="T391" s="12"/>
      <c r="U391" s="12"/>
    </row>
    <row r="392" spans="1:21" s="13" customFormat="1" ht="21">
      <c r="A392" s="12" t="s">
        <v>47</v>
      </c>
      <c r="B392" s="139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1"/>
      <c r="Q392" s="12"/>
      <c r="R392" s="12"/>
      <c r="S392" s="12"/>
      <c r="T392" s="12"/>
      <c r="U392" s="12"/>
    </row>
    <row r="393" spans="1:21" s="13" customFormat="1" ht="21">
      <c r="A393" s="12" t="s">
        <v>48</v>
      </c>
      <c r="B393" s="139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1"/>
      <c r="Q393" s="12"/>
      <c r="R393" s="12"/>
      <c r="S393" s="12"/>
      <c r="T393" s="12"/>
      <c r="U393" s="12"/>
    </row>
    <row r="394" spans="1:21" s="13" customFormat="1" ht="21">
      <c r="A394" s="12" t="s">
        <v>49</v>
      </c>
      <c r="B394" s="139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1"/>
      <c r="Q394" s="12"/>
      <c r="R394" s="12"/>
      <c r="S394" s="12"/>
      <c r="T394" s="12"/>
      <c r="U394" s="12"/>
    </row>
    <row r="395" spans="1:21" s="13" customFormat="1" ht="21">
      <c r="A395" s="23" t="s">
        <v>50</v>
      </c>
      <c r="B395" s="139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1"/>
      <c r="Q395" s="12"/>
      <c r="R395" s="12"/>
      <c r="S395" s="12"/>
      <c r="T395" s="12"/>
      <c r="U395" s="12"/>
    </row>
    <row r="396" spans="1:21" s="13" customFormat="1" ht="21">
      <c r="A396" s="12" t="s">
        <v>47</v>
      </c>
      <c r="B396" s="139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1"/>
      <c r="Q396" s="12"/>
      <c r="R396" s="12"/>
      <c r="S396" s="12"/>
      <c r="T396" s="12"/>
      <c r="U396" s="12"/>
    </row>
    <row r="397" spans="1:21" s="13" customFormat="1" ht="21">
      <c r="A397" s="12" t="s">
        <v>48</v>
      </c>
      <c r="B397" s="139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1"/>
      <c r="Q397" s="12"/>
      <c r="R397" s="12"/>
      <c r="S397" s="12"/>
      <c r="T397" s="12"/>
      <c r="U397" s="12"/>
    </row>
    <row r="398" spans="1:21" s="13" customFormat="1" ht="21">
      <c r="A398" s="12" t="s">
        <v>49</v>
      </c>
      <c r="B398" s="139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1"/>
      <c r="Q398" s="12"/>
      <c r="R398" s="12"/>
      <c r="S398" s="12"/>
      <c r="T398" s="12"/>
      <c r="U398" s="12"/>
    </row>
  </sheetData>
  <sheetProtection/>
  <mergeCells count="20"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  <mergeCell ref="A2:U2"/>
    <mergeCell ref="A3:U3"/>
    <mergeCell ref="A4:T4"/>
    <mergeCell ref="A5:A7"/>
    <mergeCell ref="B5:B7"/>
    <mergeCell ref="C5:D6"/>
    <mergeCell ref="E5:E6"/>
    <mergeCell ref="F5:M5"/>
    <mergeCell ref="N5:O6"/>
    <mergeCell ref="P5:P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76">
      <selection activeCell="B21" sqref="B21"/>
    </sheetView>
  </sheetViews>
  <sheetFormatPr defaultColWidth="7.57421875" defaultRowHeight="12.75"/>
  <cols>
    <col min="1" max="1" width="45.421875" style="1" customWidth="1"/>
    <col min="2" max="2" width="12.8515625" style="1" customWidth="1"/>
    <col min="3" max="3" width="5.8515625" style="1" customWidth="1"/>
    <col min="4" max="4" width="6.140625" style="1" customWidth="1"/>
    <col min="5" max="5" width="12.140625" style="1" customWidth="1"/>
    <col min="6" max="7" width="6.140625" style="1" customWidth="1"/>
    <col min="8" max="8" width="6.00390625" style="1" customWidth="1"/>
    <col min="9" max="10" width="6.140625" style="1" customWidth="1"/>
    <col min="11" max="11" width="6.00390625" style="1" customWidth="1"/>
    <col min="12" max="12" width="6.140625" style="1" customWidth="1"/>
    <col min="13" max="13" width="5.8515625" style="1" customWidth="1"/>
    <col min="14" max="14" width="6.57421875" style="1" customWidth="1"/>
    <col min="15" max="15" width="7.00390625" style="1" customWidth="1"/>
    <col min="16" max="21" width="11.7109375" style="1" customWidth="1"/>
    <col min="22" max="16384" width="7.57421875" style="1" customWidth="1"/>
  </cols>
  <sheetData>
    <row r="1" spans="1:21" ht="23.25">
      <c r="A1" s="224" t="s">
        <v>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1" ht="23.25">
      <c r="A2" s="224" t="s">
        <v>340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ht="23.25">
      <c r="A3" s="225" t="s">
        <v>341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3" s="4" customFormat="1" ht="71.25" customHeight="1">
      <c r="A4" s="219" t="s">
        <v>0</v>
      </c>
      <c r="B4" s="210" t="s">
        <v>1</v>
      </c>
      <c r="C4" s="214" t="s">
        <v>58</v>
      </c>
      <c r="D4" s="215"/>
      <c r="E4" s="210" t="s">
        <v>59</v>
      </c>
      <c r="F4" s="214" t="s">
        <v>51</v>
      </c>
      <c r="G4" s="218"/>
      <c r="H4" s="218"/>
      <c r="I4" s="218"/>
      <c r="J4" s="218"/>
      <c r="K4" s="218"/>
      <c r="L4" s="218"/>
      <c r="M4" s="215"/>
      <c r="N4" s="214" t="s">
        <v>2</v>
      </c>
      <c r="O4" s="215"/>
      <c r="P4" s="210" t="s">
        <v>3</v>
      </c>
      <c r="Q4" s="210" t="s">
        <v>4</v>
      </c>
      <c r="R4" s="210" t="s">
        <v>5</v>
      </c>
      <c r="S4" s="210" t="s">
        <v>6</v>
      </c>
      <c r="T4" s="210" t="s">
        <v>7</v>
      </c>
      <c r="U4" s="210" t="s">
        <v>8</v>
      </c>
      <c r="V4" s="3"/>
      <c r="W4" s="3"/>
    </row>
    <row r="5" spans="1:23" s="4" customFormat="1" ht="28.5" customHeight="1">
      <c r="A5" s="220"/>
      <c r="B5" s="211"/>
      <c r="C5" s="216"/>
      <c r="D5" s="217"/>
      <c r="E5" s="212"/>
      <c r="F5" s="213" t="s">
        <v>9</v>
      </c>
      <c r="G5" s="213"/>
      <c r="H5" s="213" t="s">
        <v>10</v>
      </c>
      <c r="I5" s="213"/>
      <c r="J5" s="213" t="s">
        <v>11</v>
      </c>
      <c r="K5" s="213"/>
      <c r="L5" s="213" t="s">
        <v>12</v>
      </c>
      <c r="M5" s="213"/>
      <c r="N5" s="216"/>
      <c r="O5" s="217"/>
      <c r="P5" s="211"/>
      <c r="Q5" s="211"/>
      <c r="R5" s="211"/>
      <c r="S5" s="211"/>
      <c r="T5" s="211"/>
      <c r="U5" s="211"/>
      <c r="V5" s="3"/>
      <c r="W5" s="3"/>
    </row>
    <row r="6" spans="1:21" s="4" customFormat="1" ht="24" customHeight="1">
      <c r="A6" s="220"/>
      <c r="B6" s="212"/>
      <c r="C6" s="5" t="s">
        <v>56</v>
      </c>
      <c r="D6" s="5" t="s">
        <v>57</v>
      </c>
      <c r="E6" s="6" t="s">
        <v>60</v>
      </c>
      <c r="F6" s="5" t="s">
        <v>56</v>
      </c>
      <c r="G6" s="5" t="s">
        <v>57</v>
      </c>
      <c r="H6" s="5" t="s">
        <v>56</v>
      </c>
      <c r="I6" s="5" t="s">
        <v>57</v>
      </c>
      <c r="J6" s="5" t="s">
        <v>56</v>
      </c>
      <c r="K6" s="5" t="s">
        <v>57</v>
      </c>
      <c r="L6" s="5" t="s">
        <v>56</v>
      </c>
      <c r="M6" s="5" t="s">
        <v>57</v>
      </c>
      <c r="N6" s="5" t="s">
        <v>56</v>
      </c>
      <c r="O6" s="5" t="s">
        <v>57</v>
      </c>
      <c r="P6" s="212"/>
      <c r="Q6" s="212"/>
      <c r="R6" s="212"/>
      <c r="S6" s="212"/>
      <c r="T6" s="212"/>
      <c r="U6" s="212"/>
    </row>
    <row r="7" spans="1:21" s="4" customFormat="1" ht="24" customHeight="1">
      <c r="A7" s="7" t="s">
        <v>61</v>
      </c>
      <c r="B7" s="22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3"/>
    </row>
    <row r="8" spans="1:21" s="10" customFormat="1" ht="26.25" customHeight="1">
      <c r="A8" s="25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9"/>
      <c r="S8" s="9"/>
      <c r="T8" s="9"/>
      <c r="U8" s="9"/>
    </row>
    <row r="9" spans="1:21" s="13" customFormat="1" ht="21">
      <c r="A9" s="11" t="s">
        <v>14</v>
      </c>
      <c r="B9" s="140">
        <v>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48">
        <v>3850</v>
      </c>
      <c r="R9" s="12"/>
      <c r="S9" s="12"/>
      <c r="T9" s="12"/>
      <c r="U9" s="12"/>
    </row>
    <row r="10" spans="1:21" s="13" customFormat="1" ht="21">
      <c r="A10" s="107" t="s">
        <v>342</v>
      </c>
      <c r="B10" s="14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13" customFormat="1" ht="21">
      <c r="A11" s="107" t="s">
        <v>343</v>
      </c>
      <c r="B11" s="140">
        <v>55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3" customFormat="1" ht="21">
      <c r="A12" s="15" t="s">
        <v>344</v>
      </c>
      <c r="B12" s="140">
        <v>18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48">
        <v>16500</v>
      </c>
      <c r="R12" s="12"/>
      <c r="S12" s="12"/>
      <c r="T12" s="12"/>
      <c r="U12" s="12"/>
    </row>
    <row r="13" spans="1:21" s="13" customFormat="1" ht="21">
      <c r="A13" s="15" t="s">
        <v>345</v>
      </c>
      <c r="B13" s="140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48">
        <v>16500</v>
      </c>
      <c r="R13" s="12"/>
      <c r="S13" s="12"/>
      <c r="T13" s="12"/>
      <c r="U13" s="12"/>
    </row>
    <row r="14" spans="1:21" s="13" customFormat="1" ht="24.75" customHeight="1">
      <c r="A14" s="15" t="s">
        <v>346</v>
      </c>
      <c r="B14" s="140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48">
        <v>16500</v>
      </c>
      <c r="R14" s="12"/>
      <c r="S14" s="12"/>
      <c r="T14" s="12"/>
      <c r="U14" s="12"/>
    </row>
    <row r="15" spans="1:21" s="13" customFormat="1" ht="21">
      <c r="A15" s="21" t="s">
        <v>347</v>
      </c>
      <c r="B15" s="140">
        <v>75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3" customFormat="1" ht="21">
      <c r="A16" s="15" t="s">
        <v>348</v>
      </c>
      <c r="B16" s="140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48">
        <v>20000</v>
      </c>
      <c r="R16" s="12"/>
      <c r="S16" s="12"/>
      <c r="T16" s="12"/>
      <c r="U16" s="12"/>
    </row>
    <row r="17" spans="1:21" s="13" customFormat="1" ht="21">
      <c r="A17" s="15" t="s">
        <v>349</v>
      </c>
      <c r="B17" s="140">
        <v>25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48">
        <v>20000</v>
      </c>
      <c r="R17" s="12"/>
      <c r="S17" s="12"/>
      <c r="T17" s="12"/>
      <c r="U17" s="12"/>
    </row>
    <row r="18" spans="1:21" s="13" customFormat="1" ht="21">
      <c r="A18" s="15" t="s">
        <v>350</v>
      </c>
      <c r="B18" s="140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48">
        <v>20000</v>
      </c>
      <c r="R18" s="12"/>
      <c r="S18" s="12"/>
      <c r="T18" s="12"/>
      <c r="U18" s="12"/>
    </row>
    <row r="19" spans="1:21" s="13" customFormat="1" ht="21">
      <c r="A19" s="11" t="s">
        <v>17</v>
      </c>
      <c r="B19" s="140">
        <v>105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48">
        <v>12075</v>
      </c>
      <c r="R19" s="12"/>
      <c r="S19" s="12"/>
      <c r="T19" s="12"/>
      <c r="U19" s="12"/>
    </row>
    <row r="20" spans="1:21" s="13" customFormat="1" ht="21">
      <c r="A20" s="15" t="s">
        <v>18</v>
      </c>
      <c r="B20" s="14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21">
      <c r="A21" s="16" t="s">
        <v>19</v>
      </c>
      <c r="B21" s="15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13" customFormat="1" ht="21">
      <c r="A22" s="11" t="s">
        <v>20</v>
      </c>
      <c r="B22" s="140">
        <v>73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48">
        <v>43800</v>
      </c>
      <c r="R22" s="12"/>
      <c r="S22" s="12"/>
      <c r="T22" s="12"/>
      <c r="U22" s="12"/>
    </row>
    <row r="23" spans="1:21" s="13" customFormat="1" ht="21">
      <c r="A23" s="15" t="s">
        <v>21</v>
      </c>
      <c r="B23" s="14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13" customFormat="1" ht="21">
      <c r="A24" s="11" t="s">
        <v>23</v>
      </c>
      <c r="B24" s="140">
        <v>26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48">
        <v>20800</v>
      </c>
      <c r="R24" s="12"/>
      <c r="S24" s="12"/>
      <c r="T24" s="12"/>
      <c r="U24" s="12"/>
    </row>
    <row r="25" spans="1:21" s="13" customFormat="1" ht="21">
      <c r="A25" s="18" t="s">
        <v>24</v>
      </c>
      <c r="B25" s="14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13" customFormat="1" ht="21">
      <c r="A26" s="11" t="s">
        <v>25</v>
      </c>
      <c r="B26" s="14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13" customFormat="1" ht="21">
      <c r="A27" s="11" t="s">
        <v>26</v>
      </c>
      <c r="B27" s="140">
        <v>82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48">
        <v>810840</v>
      </c>
      <c r="R27" s="12"/>
      <c r="S27" s="12"/>
      <c r="T27" s="12"/>
      <c r="U27" s="12"/>
    </row>
    <row r="28" spans="1:21" ht="42">
      <c r="A28" s="19" t="s">
        <v>27</v>
      </c>
      <c r="B28" s="15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7"/>
      <c r="P28" s="17"/>
      <c r="Q28" s="17"/>
      <c r="R28" s="17"/>
      <c r="S28" s="17"/>
      <c r="T28" s="17"/>
      <c r="U28" s="17"/>
    </row>
    <row r="29" spans="1:21" s="13" customFormat="1" ht="21">
      <c r="A29" s="11" t="s">
        <v>28</v>
      </c>
      <c r="B29" s="14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13" customFormat="1" ht="21">
      <c r="A30" s="11" t="s">
        <v>29</v>
      </c>
      <c r="B30" s="14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21">
      <c r="A31" s="11" t="s">
        <v>30</v>
      </c>
      <c r="B31" s="14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21">
      <c r="A32" s="11" t="s">
        <v>31</v>
      </c>
      <c r="B32" s="14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42">
      <c r="A33" s="19" t="s">
        <v>32</v>
      </c>
      <c r="B33" s="15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7"/>
      <c r="P33" s="17"/>
      <c r="Q33" s="17"/>
      <c r="R33" s="17"/>
      <c r="S33" s="17"/>
      <c r="T33" s="17"/>
      <c r="U33" s="17"/>
    </row>
    <row r="34" spans="1:21" s="13" customFormat="1" ht="42">
      <c r="A34" s="21" t="s">
        <v>33</v>
      </c>
      <c r="B34" s="14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3" customFormat="1" ht="21">
      <c r="A35" s="11" t="s">
        <v>34</v>
      </c>
      <c r="B35" s="14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13" customFormat="1" ht="21">
      <c r="A36" s="11" t="s">
        <v>52</v>
      </c>
      <c r="B36" s="16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3" customFormat="1" ht="21">
      <c r="A37" s="11" t="s">
        <v>53</v>
      </c>
      <c r="B37" s="14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3" customFormat="1" ht="21">
      <c r="A38" s="21" t="s">
        <v>54</v>
      </c>
      <c r="B38" s="14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21">
      <c r="A39" s="22" t="s">
        <v>35</v>
      </c>
      <c r="B39" s="15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7"/>
      <c r="P39" s="17"/>
      <c r="Q39" s="17"/>
      <c r="R39" s="17"/>
      <c r="S39" s="17"/>
      <c r="T39" s="17"/>
      <c r="U39" s="17"/>
    </row>
    <row r="40" spans="1:21" s="13" customFormat="1" ht="21">
      <c r="A40" s="23" t="s">
        <v>36</v>
      </c>
      <c r="B40" s="147">
        <v>12000</v>
      </c>
      <c r="C40" s="12"/>
      <c r="D40" s="12"/>
      <c r="E40" s="12"/>
      <c r="F40" s="12">
        <v>98</v>
      </c>
      <c r="G40" s="12">
        <v>122</v>
      </c>
      <c r="H40" s="12">
        <v>251</v>
      </c>
      <c r="I40" s="12">
        <v>303</v>
      </c>
      <c r="J40" s="12">
        <v>85</v>
      </c>
      <c r="K40" s="12">
        <v>105</v>
      </c>
      <c r="L40" s="12">
        <v>47</v>
      </c>
      <c r="M40" s="12">
        <v>39</v>
      </c>
      <c r="N40" s="12">
        <f>(F40+H40+J40+L40)</f>
        <v>481</v>
      </c>
      <c r="O40" s="12">
        <f>(G40+I40+K40+M40)</f>
        <v>569</v>
      </c>
      <c r="P40" s="12"/>
      <c r="Q40" s="148">
        <v>40000</v>
      </c>
      <c r="R40" s="12"/>
      <c r="S40" s="12"/>
      <c r="T40" s="12"/>
      <c r="U40" s="12"/>
    </row>
    <row r="41" spans="1:21" s="13" customFormat="1" ht="21">
      <c r="A41" s="23" t="s">
        <v>37</v>
      </c>
      <c r="B41" s="140">
        <v>50</v>
      </c>
      <c r="C41" s="12"/>
      <c r="D41" s="12"/>
      <c r="E41" s="12"/>
      <c r="F41" s="12"/>
      <c r="G41" s="12"/>
      <c r="H41" s="12"/>
      <c r="I41" s="12">
        <v>3</v>
      </c>
      <c r="J41" s="12"/>
      <c r="K41" s="12"/>
      <c r="L41" s="12"/>
      <c r="M41" s="12">
        <v>1</v>
      </c>
      <c r="N41" s="12">
        <f>(F41+H41+J41+L41)</f>
        <v>0</v>
      </c>
      <c r="O41" s="12">
        <f>(G41+I41+K41+M41)</f>
        <v>4</v>
      </c>
      <c r="P41" s="12"/>
      <c r="Q41" s="12"/>
      <c r="R41" s="12"/>
      <c r="S41" s="12"/>
      <c r="T41" s="12"/>
      <c r="U41" s="12"/>
    </row>
    <row r="42" spans="1:21" s="13" customFormat="1" ht="21">
      <c r="A42" s="23" t="s">
        <v>38</v>
      </c>
      <c r="B42" s="139"/>
      <c r="C42" s="23"/>
      <c r="D42" s="23"/>
      <c r="E42" s="23"/>
      <c r="F42" s="23">
        <f>SUM(F43:F46)</f>
        <v>120</v>
      </c>
      <c r="G42" s="23">
        <f aca="true" t="shared" si="0" ref="G42:M42">SUM(G43:G46)</f>
        <v>137</v>
      </c>
      <c r="H42" s="23">
        <f t="shared" si="0"/>
        <v>102</v>
      </c>
      <c r="I42" s="23">
        <f t="shared" si="0"/>
        <v>104</v>
      </c>
      <c r="J42" s="23">
        <f t="shared" si="0"/>
        <v>206</v>
      </c>
      <c r="K42" s="23">
        <f t="shared" si="0"/>
        <v>98</v>
      </c>
      <c r="L42" s="23">
        <f t="shared" si="0"/>
        <v>0</v>
      </c>
      <c r="M42" s="23">
        <f t="shared" si="0"/>
        <v>0</v>
      </c>
      <c r="N42" s="23">
        <f>SUM(N43:N46)</f>
        <v>428</v>
      </c>
      <c r="O42" s="23">
        <f>SUM(O43:O46)</f>
        <v>339</v>
      </c>
      <c r="P42" s="12"/>
      <c r="Q42" s="12"/>
      <c r="R42" s="12"/>
      <c r="S42" s="12"/>
      <c r="T42" s="12"/>
      <c r="U42" s="12"/>
    </row>
    <row r="43" spans="1:21" s="13" customFormat="1" ht="21">
      <c r="A43" s="12" t="s">
        <v>351</v>
      </c>
      <c r="B43" s="147">
        <v>6000</v>
      </c>
      <c r="C43" s="12"/>
      <c r="D43" s="12"/>
      <c r="E43" s="12"/>
      <c r="F43" s="12"/>
      <c r="G43" s="12"/>
      <c r="H43" s="12">
        <v>101</v>
      </c>
      <c r="I43" s="12">
        <v>97</v>
      </c>
      <c r="J43" s="12">
        <v>206</v>
      </c>
      <c r="K43" s="12">
        <v>98</v>
      </c>
      <c r="L43" s="12"/>
      <c r="M43" s="12"/>
      <c r="N43" s="12">
        <f aca="true" t="shared" si="1" ref="N43:O45">(F43+H43+J43+L43)</f>
        <v>307</v>
      </c>
      <c r="O43" s="12">
        <f t="shared" si="1"/>
        <v>195</v>
      </c>
      <c r="P43" s="12"/>
      <c r="Q43" s="12"/>
      <c r="R43" s="12"/>
      <c r="S43" s="12"/>
      <c r="T43" s="12"/>
      <c r="U43" s="12"/>
    </row>
    <row r="44" spans="1:21" s="13" customFormat="1" ht="21">
      <c r="A44" s="12" t="s">
        <v>352</v>
      </c>
      <c r="B44" s="140">
        <v>200</v>
      </c>
      <c r="C44" s="12"/>
      <c r="D44" s="12"/>
      <c r="E44" s="12"/>
      <c r="F44" s="12">
        <v>120</v>
      </c>
      <c r="G44" s="12">
        <v>137</v>
      </c>
      <c r="H44" s="12">
        <v>1</v>
      </c>
      <c r="I44" s="12">
        <v>2</v>
      </c>
      <c r="J44" s="12"/>
      <c r="K44" s="12"/>
      <c r="L44" s="12"/>
      <c r="M44" s="12"/>
      <c r="N44" s="12">
        <f t="shared" si="1"/>
        <v>121</v>
      </c>
      <c r="O44" s="12">
        <f t="shared" si="1"/>
        <v>139</v>
      </c>
      <c r="P44" s="12"/>
      <c r="Q44" s="12"/>
      <c r="R44" s="12"/>
      <c r="S44" s="12"/>
      <c r="T44" s="12"/>
      <c r="U44" s="12"/>
    </row>
    <row r="45" spans="1:21" s="13" customFormat="1" ht="21">
      <c r="A45" s="12" t="s">
        <v>353</v>
      </c>
      <c r="B45" s="140">
        <v>5</v>
      </c>
      <c r="C45" s="12"/>
      <c r="D45" s="12"/>
      <c r="E45" s="12"/>
      <c r="F45" s="12"/>
      <c r="G45" s="12"/>
      <c r="H45" s="12"/>
      <c r="I45" s="12">
        <v>5</v>
      </c>
      <c r="J45" s="12"/>
      <c r="K45" s="12"/>
      <c r="L45" s="12"/>
      <c r="M45" s="12"/>
      <c r="N45" s="12">
        <f t="shared" si="1"/>
        <v>0</v>
      </c>
      <c r="O45" s="12">
        <f t="shared" si="1"/>
        <v>5</v>
      </c>
      <c r="P45" s="12"/>
      <c r="Q45" s="12"/>
      <c r="R45" s="12"/>
      <c r="S45" s="12"/>
      <c r="T45" s="12"/>
      <c r="U45" s="12"/>
    </row>
    <row r="46" spans="1:21" s="13" customFormat="1" ht="21">
      <c r="A46" s="12" t="s">
        <v>354</v>
      </c>
      <c r="B46" s="140">
        <v>300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3" customFormat="1" ht="21">
      <c r="A47" s="23" t="s">
        <v>39</v>
      </c>
      <c r="B47" s="140"/>
      <c r="C47" s="12"/>
      <c r="D47" s="12"/>
      <c r="E47" s="12"/>
      <c r="F47" s="23">
        <f>(F48+F51+F54)</f>
        <v>32</v>
      </c>
      <c r="G47" s="23">
        <f aca="true" t="shared" si="2" ref="G47:O47">(G48+G51+G54)</f>
        <v>32</v>
      </c>
      <c r="H47" s="23">
        <f t="shared" si="2"/>
        <v>133</v>
      </c>
      <c r="I47" s="23">
        <f t="shared" si="2"/>
        <v>97</v>
      </c>
      <c r="J47" s="23">
        <f t="shared" si="2"/>
        <v>18</v>
      </c>
      <c r="K47" s="23">
        <f t="shared" si="2"/>
        <v>0</v>
      </c>
      <c r="L47" s="23">
        <f t="shared" si="2"/>
        <v>0</v>
      </c>
      <c r="M47" s="23">
        <f t="shared" si="2"/>
        <v>0</v>
      </c>
      <c r="N47" s="23">
        <f t="shared" si="2"/>
        <v>183</v>
      </c>
      <c r="O47" s="23">
        <f t="shared" si="2"/>
        <v>129</v>
      </c>
      <c r="P47" s="12"/>
      <c r="Q47" s="12"/>
      <c r="R47" s="12"/>
      <c r="S47" s="12"/>
      <c r="T47" s="12"/>
      <c r="U47" s="12"/>
    </row>
    <row r="48" spans="1:21" s="13" customFormat="1" ht="21">
      <c r="A48" s="23" t="s">
        <v>355</v>
      </c>
      <c r="B48" s="139"/>
      <c r="C48" s="23"/>
      <c r="D48" s="23"/>
      <c r="E48" s="23"/>
      <c r="F48" s="23">
        <f>SUM(F49:F50)</f>
        <v>9</v>
      </c>
      <c r="G48" s="23">
        <f aca="true" t="shared" si="3" ref="G48:O48">SUM(G49:G50)</f>
        <v>7</v>
      </c>
      <c r="H48" s="23">
        <f t="shared" si="3"/>
        <v>56</v>
      </c>
      <c r="I48" s="23">
        <f t="shared" si="3"/>
        <v>33</v>
      </c>
      <c r="J48" s="23">
        <f t="shared" si="3"/>
        <v>9</v>
      </c>
      <c r="K48" s="23">
        <f t="shared" si="3"/>
        <v>0</v>
      </c>
      <c r="L48" s="23">
        <f t="shared" si="3"/>
        <v>0</v>
      </c>
      <c r="M48" s="23">
        <f t="shared" si="3"/>
        <v>0</v>
      </c>
      <c r="N48" s="23">
        <f t="shared" si="3"/>
        <v>74</v>
      </c>
      <c r="O48" s="23">
        <f t="shared" si="3"/>
        <v>40</v>
      </c>
      <c r="P48" s="12"/>
      <c r="Q48" s="148">
        <v>30000</v>
      </c>
      <c r="R48" s="12"/>
      <c r="S48" s="12"/>
      <c r="T48" s="12"/>
      <c r="U48" s="12"/>
    </row>
    <row r="49" spans="1:21" ht="21">
      <c r="A49" s="17" t="s">
        <v>356</v>
      </c>
      <c r="B49" s="151"/>
      <c r="C49" s="17"/>
      <c r="D49" s="17"/>
      <c r="E49" s="17"/>
      <c r="F49" s="17">
        <v>6</v>
      </c>
      <c r="G49" s="17">
        <v>3</v>
      </c>
      <c r="H49" s="17">
        <v>30</v>
      </c>
      <c r="I49" s="17">
        <v>17</v>
      </c>
      <c r="J49" s="17">
        <v>4</v>
      </c>
      <c r="K49" s="17"/>
      <c r="L49" s="17"/>
      <c r="M49" s="17"/>
      <c r="N49" s="12">
        <f>(F49+H49+J49+L49)</f>
        <v>40</v>
      </c>
      <c r="O49" s="12">
        <f>(G49+I49+K49+M49)</f>
        <v>20</v>
      </c>
      <c r="P49" s="17"/>
      <c r="Q49" s="17"/>
      <c r="R49" s="17"/>
      <c r="S49" s="17"/>
      <c r="T49" s="17"/>
      <c r="U49" s="17"/>
    </row>
    <row r="50" spans="1:21" ht="21">
      <c r="A50" s="17" t="s">
        <v>357</v>
      </c>
      <c r="B50" s="151"/>
      <c r="C50" s="17"/>
      <c r="D50" s="17"/>
      <c r="E50" s="17"/>
      <c r="F50" s="17">
        <v>3</v>
      </c>
      <c r="G50" s="17">
        <v>4</v>
      </c>
      <c r="H50" s="17">
        <v>26</v>
      </c>
      <c r="I50" s="17">
        <v>16</v>
      </c>
      <c r="J50" s="17">
        <v>5</v>
      </c>
      <c r="K50" s="17"/>
      <c r="L50" s="17"/>
      <c r="M50" s="17"/>
      <c r="N50" s="12">
        <f>(F50+H50+J50+L50)</f>
        <v>34</v>
      </c>
      <c r="O50" s="12">
        <f>(G50+I50+K50+M50)</f>
        <v>20</v>
      </c>
      <c r="P50" s="17"/>
      <c r="Q50" s="17"/>
      <c r="R50" s="17"/>
      <c r="S50" s="17"/>
      <c r="T50" s="17"/>
      <c r="U50" s="17"/>
    </row>
    <row r="51" spans="1:21" ht="21">
      <c r="A51" s="23" t="s">
        <v>358</v>
      </c>
      <c r="B51" s="151"/>
      <c r="C51" s="17"/>
      <c r="D51" s="17"/>
      <c r="E51" s="17"/>
      <c r="F51" s="26">
        <f>SUM(F52:F53)</f>
        <v>12</v>
      </c>
      <c r="G51" s="26">
        <f aca="true" t="shared" si="4" ref="G51:O51">SUM(G52:G53)</f>
        <v>13</v>
      </c>
      <c r="H51" s="26">
        <f t="shared" si="4"/>
        <v>32</v>
      </c>
      <c r="I51" s="26">
        <f t="shared" si="4"/>
        <v>23</v>
      </c>
      <c r="J51" s="26">
        <f t="shared" si="4"/>
        <v>8</v>
      </c>
      <c r="K51" s="26">
        <f t="shared" si="4"/>
        <v>0</v>
      </c>
      <c r="L51" s="26">
        <f t="shared" si="4"/>
        <v>0</v>
      </c>
      <c r="M51" s="26">
        <f t="shared" si="4"/>
        <v>0</v>
      </c>
      <c r="N51" s="26">
        <f t="shared" si="4"/>
        <v>52</v>
      </c>
      <c r="O51" s="26">
        <f t="shared" si="4"/>
        <v>36</v>
      </c>
      <c r="P51" s="17"/>
      <c r="Q51" s="17"/>
      <c r="R51" s="17"/>
      <c r="S51" s="17"/>
      <c r="T51" s="17"/>
      <c r="U51" s="17"/>
    </row>
    <row r="52" spans="1:21" ht="21">
      <c r="A52" s="17" t="s">
        <v>356</v>
      </c>
      <c r="B52" s="151"/>
      <c r="C52" s="17"/>
      <c r="D52" s="17"/>
      <c r="E52" s="17"/>
      <c r="F52" s="17">
        <v>7</v>
      </c>
      <c r="G52" s="17">
        <v>6</v>
      </c>
      <c r="H52" s="17">
        <v>22</v>
      </c>
      <c r="I52" s="17">
        <v>8</v>
      </c>
      <c r="J52" s="17">
        <v>5</v>
      </c>
      <c r="K52" s="17"/>
      <c r="L52" s="17"/>
      <c r="M52" s="17"/>
      <c r="N52" s="12">
        <f>(F52+H52+J52+L52)</f>
        <v>34</v>
      </c>
      <c r="O52" s="12">
        <f>(G52+I52+K52+M52)</f>
        <v>14</v>
      </c>
      <c r="P52" s="17"/>
      <c r="Q52" s="17"/>
      <c r="R52" s="17"/>
      <c r="S52" s="17"/>
      <c r="T52" s="17"/>
      <c r="U52" s="17"/>
    </row>
    <row r="53" spans="1:21" ht="21">
      <c r="A53" s="17" t="s">
        <v>357</v>
      </c>
      <c r="B53" s="151"/>
      <c r="C53" s="17"/>
      <c r="D53" s="17"/>
      <c r="E53" s="17"/>
      <c r="F53" s="17">
        <v>5</v>
      </c>
      <c r="G53" s="17">
        <v>7</v>
      </c>
      <c r="H53" s="17">
        <v>10</v>
      </c>
      <c r="I53" s="17">
        <v>15</v>
      </c>
      <c r="J53" s="17">
        <v>3</v>
      </c>
      <c r="K53" s="17"/>
      <c r="L53" s="17"/>
      <c r="M53" s="17"/>
      <c r="N53" s="12">
        <f>(F53+H53+J53+L53)</f>
        <v>18</v>
      </c>
      <c r="O53" s="12">
        <f>(G53+I53+K53+M53)</f>
        <v>22</v>
      </c>
      <c r="P53" s="17"/>
      <c r="Q53" s="17"/>
      <c r="R53" s="17"/>
      <c r="S53" s="17"/>
      <c r="T53" s="17"/>
      <c r="U53" s="17"/>
    </row>
    <row r="54" spans="1:21" ht="21">
      <c r="A54" s="23" t="s">
        <v>359</v>
      </c>
      <c r="B54" s="151"/>
      <c r="C54" s="17"/>
      <c r="D54" s="17"/>
      <c r="E54" s="17"/>
      <c r="F54" s="26">
        <f>SUM(F55:F56)</f>
        <v>11</v>
      </c>
      <c r="G54" s="26">
        <f aca="true" t="shared" si="5" ref="G54:O54">SUM(G55:G56)</f>
        <v>12</v>
      </c>
      <c r="H54" s="26">
        <f t="shared" si="5"/>
        <v>45</v>
      </c>
      <c r="I54" s="26">
        <f t="shared" si="5"/>
        <v>41</v>
      </c>
      <c r="J54" s="26">
        <f t="shared" si="5"/>
        <v>1</v>
      </c>
      <c r="K54" s="26">
        <f t="shared" si="5"/>
        <v>0</v>
      </c>
      <c r="L54" s="26">
        <f t="shared" si="5"/>
        <v>0</v>
      </c>
      <c r="M54" s="26">
        <f t="shared" si="5"/>
        <v>0</v>
      </c>
      <c r="N54" s="26">
        <f t="shared" si="5"/>
        <v>57</v>
      </c>
      <c r="O54" s="26">
        <f t="shared" si="5"/>
        <v>53</v>
      </c>
      <c r="P54" s="17"/>
      <c r="Q54" s="17"/>
      <c r="R54" s="17"/>
      <c r="S54" s="17"/>
      <c r="T54" s="17"/>
      <c r="U54" s="17"/>
    </row>
    <row r="55" spans="1:21" ht="21">
      <c r="A55" s="17" t="s">
        <v>356</v>
      </c>
      <c r="B55" s="151"/>
      <c r="C55" s="17"/>
      <c r="D55" s="17"/>
      <c r="E55" s="17"/>
      <c r="F55" s="17">
        <v>5</v>
      </c>
      <c r="G55" s="17">
        <v>4</v>
      </c>
      <c r="H55" s="17">
        <v>20</v>
      </c>
      <c r="I55" s="17">
        <v>35</v>
      </c>
      <c r="J55" s="17">
        <v>1</v>
      </c>
      <c r="K55" s="17"/>
      <c r="L55" s="17"/>
      <c r="M55" s="17"/>
      <c r="N55" s="12">
        <f>(F55+H55+J55+L55)</f>
        <v>26</v>
      </c>
      <c r="O55" s="12">
        <f>(G55+I55+K55+M55)</f>
        <v>39</v>
      </c>
      <c r="P55" s="17"/>
      <c r="Q55" s="17"/>
      <c r="R55" s="17"/>
      <c r="S55" s="17"/>
      <c r="T55" s="17"/>
      <c r="U55" s="17"/>
    </row>
    <row r="56" spans="1:21" ht="21">
      <c r="A56" s="17" t="s">
        <v>357</v>
      </c>
      <c r="B56" s="151"/>
      <c r="C56" s="17"/>
      <c r="D56" s="17"/>
      <c r="E56" s="17"/>
      <c r="F56" s="17">
        <v>6</v>
      </c>
      <c r="G56" s="17">
        <v>8</v>
      </c>
      <c r="H56" s="17">
        <v>25</v>
      </c>
      <c r="I56" s="17">
        <v>6</v>
      </c>
      <c r="J56" s="17"/>
      <c r="K56" s="17"/>
      <c r="L56" s="17"/>
      <c r="M56" s="17"/>
      <c r="N56" s="12">
        <f>(F56+H56+J56+L56)</f>
        <v>31</v>
      </c>
      <c r="O56" s="12">
        <f>(G56+I56+K56+M56)</f>
        <v>14</v>
      </c>
      <c r="P56" s="17"/>
      <c r="Q56" s="17"/>
      <c r="R56" s="17"/>
      <c r="S56" s="17"/>
      <c r="T56" s="17"/>
      <c r="U56" s="17"/>
    </row>
    <row r="57" spans="1:21" ht="21">
      <c r="A57" s="26" t="s">
        <v>65</v>
      </c>
      <c r="B57" s="15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58">
        <v>111980</v>
      </c>
      <c r="R57" s="17"/>
      <c r="S57" s="17"/>
      <c r="T57" s="17"/>
      <c r="U57" s="17"/>
    </row>
    <row r="58" spans="1:21" ht="21">
      <c r="A58" s="17" t="s">
        <v>360</v>
      </c>
      <c r="B58" s="162">
        <v>7200</v>
      </c>
      <c r="C58" s="17"/>
      <c r="D58" s="17"/>
      <c r="E58" s="17"/>
      <c r="F58" s="17">
        <v>12</v>
      </c>
      <c r="G58" s="17"/>
      <c r="H58" s="17">
        <v>50</v>
      </c>
      <c r="I58" s="17">
        <v>15</v>
      </c>
      <c r="J58" s="17">
        <v>74</v>
      </c>
      <c r="K58" s="17">
        <v>46</v>
      </c>
      <c r="L58" s="17"/>
      <c r="M58" s="17"/>
      <c r="N58" s="12">
        <f aca="true" t="shared" si="6" ref="N58:O60">(F58+H58+J58+L58)</f>
        <v>136</v>
      </c>
      <c r="O58" s="12">
        <f t="shared" si="6"/>
        <v>61</v>
      </c>
      <c r="P58" s="17"/>
      <c r="Q58" s="17"/>
      <c r="R58" s="17"/>
      <c r="S58" s="17"/>
      <c r="T58" s="17"/>
      <c r="U58" s="17"/>
    </row>
    <row r="59" spans="1:21" ht="21">
      <c r="A59" s="17" t="s">
        <v>361</v>
      </c>
      <c r="B59" s="162">
        <v>14400</v>
      </c>
      <c r="C59" s="17"/>
      <c r="D59" s="17"/>
      <c r="E59" s="17"/>
      <c r="F59" s="17"/>
      <c r="G59" s="17"/>
      <c r="H59" s="17">
        <v>40</v>
      </c>
      <c r="I59" s="17">
        <v>35</v>
      </c>
      <c r="J59" s="17">
        <v>15</v>
      </c>
      <c r="K59" s="17">
        <v>30</v>
      </c>
      <c r="L59" s="17"/>
      <c r="M59" s="17"/>
      <c r="N59" s="12">
        <f t="shared" si="6"/>
        <v>55</v>
      </c>
      <c r="O59" s="12">
        <f t="shared" si="6"/>
        <v>65</v>
      </c>
      <c r="P59" s="17"/>
      <c r="Q59" s="17"/>
      <c r="R59" s="17"/>
      <c r="S59" s="17"/>
      <c r="T59" s="17"/>
      <c r="U59" s="17"/>
    </row>
    <row r="60" spans="1:21" ht="21">
      <c r="A60" s="17" t="s">
        <v>362</v>
      </c>
      <c r="B60" s="162">
        <v>18000</v>
      </c>
      <c r="C60" s="17"/>
      <c r="D60" s="17"/>
      <c r="E60" s="17"/>
      <c r="F60" s="17"/>
      <c r="G60" s="17"/>
      <c r="H60" s="17">
        <v>65</v>
      </c>
      <c r="I60" s="17">
        <v>30</v>
      </c>
      <c r="J60" s="17">
        <v>28</v>
      </c>
      <c r="K60" s="17">
        <v>39</v>
      </c>
      <c r="L60" s="17"/>
      <c r="M60" s="17"/>
      <c r="N60" s="12">
        <f t="shared" si="6"/>
        <v>93</v>
      </c>
      <c r="O60" s="12">
        <f t="shared" si="6"/>
        <v>69</v>
      </c>
      <c r="P60" s="17"/>
      <c r="Q60" s="17"/>
      <c r="R60" s="17"/>
      <c r="S60" s="17"/>
      <c r="T60" s="17"/>
      <c r="U60" s="17"/>
    </row>
    <row r="61" spans="1:21" ht="21">
      <c r="A61" s="24" t="s">
        <v>40</v>
      </c>
      <c r="B61" s="15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17"/>
      <c r="P61" s="17"/>
      <c r="Q61" s="17"/>
      <c r="R61" s="17"/>
      <c r="S61" s="17"/>
      <c r="T61" s="17"/>
      <c r="U61" s="17"/>
    </row>
    <row r="62" spans="1:21" s="13" customFormat="1" ht="21">
      <c r="A62" s="23" t="s">
        <v>41</v>
      </c>
      <c r="B62" s="140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s="13" customFormat="1" ht="21">
      <c r="A63" s="23" t="s">
        <v>42</v>
      </c>
      <c r="B63" s="140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48">
        <v>84570</v>
      </c>
      <c r="R63" s="12"/>
      <c r="S63" s="12"/>
      <c r="T63" s="12"/>
      <c r="U63" s="12"/>
    </row>
    <row r="64" spans="1:21" s="13" customFormat="1" ht="21">
      <c r="A64" s="23" t="s">
        <v>43</v>
      </c>
      <c r="B64" s="140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48">
        <v>74534</v>
      </c>
      <c r="R64" s="12"/>
      <c r="S64" s="12"/>
      <c r="T64" s="12"/>
      <c r="U64" s="12"/>
    </row>
    <row r="65" spans="1:21" ht="21">
      <c r="A65" s="16" t="s">
        <v>363</v>
      </c>
      <c r="B65" s="151"/>
      <c r="C65" s="17"/>
      <c r="D65" s="17"/>
      <c r="E65" s="17"/>
      <c r="F65" s="17"/>
      <c r="G65" s="17"/>
      <c r="H65" s="17">
        <v>25</v>
      </c>
      <c r="I65" s="17">
        <v>25</v>
      </c>
      <c r="J65" s="17"/>
      <c r="K65" s="17"/>
      <c r="L65" s="17"/>
      <c r="M65" s="17"/>
      <c r="N65" s="12">
        <f>(F65+H65+J65+L65)</f>
        <v>25</v>
      </c>
      <c r="O65" s="12">
        <f>(G65+I65+K65+M65)</f>
        <v>25</v>
      </c>
      <c r="P65" s="17"/>
      <c r="Q65" s="158">
        <v>37440</v>
      </c>
      <c r="R65" s="17"/>
      <c r="S65" s="158">
        <v>37440</v>
      </c>
      <c r="T65" s="17"/>
      <c r="U65" s="17"/>
    </row>
    <row r="66" spans="1:21" ht="21">
      <c r="A66" s="16" t="s">
        <v>45</v>
      </c>
      <c r="B66" s="151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13" customFormat="1" ht="21">
      <c r="A67" s="23" t="s">
        <v>46</v>
      </c>
      <c r="B67" s="140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s="13" customFormat="1" ht="21">
      <c r="A68" s="12" t="s">
        <v>47</v>
      </c>
      <c r="B68" s="140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s="13" customFormat="1" ht="21">
      <c r="A69" s="12" t="s">
        <v>48</v>
      </c>
      <c r="B69" s="140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s="13" customFormat="1" ht="21">
      <c r="A70" s="12" t="s">
        <v>49</v>
      </c>
      <c r="B70" s="140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s="13" customFormat="1" ht="21">
      <c r="A71" s="23" t="s">
        <v>50</v>
      </c>
      <c r="B71" s="140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s="13" customFormat="1" ht="21">
      <c r="A72" s="12" t="s">
        <v>47</v>
      </c>
      <c r="B72" s="140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s="13" customFormat="1" ht="21">
      <c r="A73" s="12" t="s">
        <v>48</v>
      </c>
      <c r="B73" s="14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s="13" customFormat="1" ht="21">
      <c r="A74" s="12" t="s">
        <v>49</v>
      </c>
      <c r="B74" s="140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</sheetData>
  <sheetProtection/>
  <mergeCells count="20">
    <mergeCell ref="B7:U7"/>
    <mergeCell ref="Q4:Q6"/>
    <mergeCell ref="R4:R6"/>
    <mergeCell ref="S4:S6"/>
    <mergeCell ref="T4:T6"/>
    <mergeCell ref="U4:U6"/>
    <mergeCell ref="F5:G5"/>
    <mergeCell ref="H5:I5"/>
    <mergeCell ref="J5:K5"/>
    <mergeCell ref="L5:M5"/>
    <mergeCell ref="A1:U1"/>
    <mergeCell ref="A2:U2"/>
    <mergeCell ref="A3:U3"/>
    <mergeCell ref="A4:A6"/>
    <mergeCell ref="B4:B6"/>
    <mergeCell ref="C4:D5"/>
    <mergeCell ref="E4:E5"/>
    <mergeCell ref="F4:M4"/>
    <mergeCell ref="N4:O5"/>
    <mergeCell ref="P4:P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5"/>
  <sheetViews>
    <sheetView view="pageBreakPreview" zoomScale="85" zoomScaleNormal="70" zoomScaleSheetLayoutView="85" zoomScalePageLayoutView="55" workbookViewId="0" topLeftCell="A1">
      <selection activeCell="B7" sqref="B7:V7"/>
    </sheetView>
  </sheetViews>
  <sheetFormatPr defaultColWidth="7.57421875" defaultRowHeight="12.75"/>
  <cols>
    <col min="1" max="1" width="44.7109375" style="1" customWidth="1"/>
    <col min="2" max="2" width="11.7109375" style="4" customWidth="1"/>
    <col min="3" max="3" width="8.28125" style="1" customWidth="1"/>
    <col min="4" max="4" width="8.140625" style="1" customWidth="1"/>
    <col min="5" max="5" width="13.57421875" style="1" customWidth="1"/>
    <col min="6" max="6" width="5.8515625" style="1" customWidth="1"/>
    <col min="7" max="7" width="6.00390625" style="1" customWidth="1"/>
    <col min="8" max="8" width="7.57421875" style="1" customWidth="1"/>
    <col min="9" max="9" width="8.57421875" style="1" customWidth="1"/>
    <col min="10" max="10" width="8.140625" style="1" customWidth="1"/>
    <col min="11" max="11" width="8.00390625" style="1" customWidth="1"/>
    <col min="12" max="12" width="6.8515625" style="1" customWidth="1"/>
    <col min="13" max="13" width="6.57421875" style="1" customWidth="1"/>
    <col min="14" max="15" width="7.8515625" style="1" customWidth="1"/>
    <col min="16" max="16" width="9.7109375" style="1" customWidth="1"/>
    <col min="17" max="17" width="11.7109375" style="1" customWidth="1"/>
    <col min="18" max="18" width="11.7109375" style="163" customWidth="1"/>
    <col min="19" max="22" width="11.7109375" style="1" customWidth="1"/>
    <col min="23" max="16384" width="7.57421875" style="1" customWidth="1"/>
  </cols>
  <sheetData>
    <row r="1" spans="1:22" ht="23.25">
      <c r="A1" s="224" t="s">
        <v>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</row>
    <row r="2" spans="1:22" ht="23.25">
      <c r="A2" s="224" t="s">
        <v>416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1:21" ht="23.25">
      <c r="A3" s="225" t="s">
        <v>415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4" s="4" customFormat="1" ht="132.75" customHeight="1">
      <c r="A4" s="219" t="s">
        <v>0</v>
      </c>
      <c r="B4" s="210" t="s">
        <v>1</v>
      </c>
      <c r="C4" s="214" t="s">
        <v>58</v>
      </c>
      <c r="D4" s="215"/>
      <c r="E4" s="210" t="s">
        <v>59</v>
      </c>
      <c r="F4" s="214" t="s">
        <v>371</v>
      </c>
      <c r="G4" s="218"/>
      <c r="H4" s="218"/>
      <c r="I4" s="218"/>
      <c r="J4" s="218"/>
      <c r="K4" s="218"/>
      <c r="L4" s="218"/>
      <c r="M4" s="215"/>
      <c r="N4" s="214" t="s">
        <v>2</v>
      </c>
      <c r="O4" s="215"/>
      <c r="P4" s="210" t="s">
        <v>370</v>
      </c>
      <c r="Q4" s="210" t="s">
        <v>3</v>
      </c>
      <c r="R4" s="252" t="s">
        <v>4</v>
      </c>
      <c r="S4" s="210" t="s">
        <v>5</v>
      </c>
      <c r="T4" s="210" t="s">
        <v>6</v>
      </c>
      <c r="U4" s="210" t="s">
        <v>7</v>
      </c>
      <c r="V4" s="210" t="s">
        <v>8</v>
      </c>
      <c r="W4" s="3"/>
      <c r="X4" s="3"/>
    </row>
    <row r="5" spans="1:24" s="4" customFormat="1" ht="28.5" customHeight="1">
      <c r="A5" s="220"/>
      <c r="B5" s="211"/>
      <c r="C5" s="216"/>
      <c r="D5" s="217"/>
      <c r="E5" s="212"/>
      <c r="F5" s="213" t="s">
        <v>9</v>
      </c>
      <c r="G5" s="213"/>
      <c r="H5" s="213" t="s">
        <v>10</v>
      </c>
      <c r="I5" s="213"/>
      <c r="J5" s="213" t="s">
        <v>11</v>
      </c>
      <c r="K5" s="213"/>
      <c r="L5" s="213" t="s">
        <v>12</v>
      </c>
      <c r="M5" s="213"/>
      <c r="N5" s="216"/>
      <c r="O5" s="217"/>
      <c r="P5" s="212"/>
      <c r="Q5" s="211"/>
      <c r="R5" s="253"/>
      <c r="S5" s="211"/>
      <c r="T5" s="211"/>
      <c r="U5" s="211"/>
      <c r="V5" s="211"/>
      <c r="W5" s="3"/>
      <c r="X5" s="3"/>
    </row>
    <row r="6" spans="1:22" s="4" customFormat="1" ht="24" customHeight="1">
      <c r="A6" s="220"/>
      <c r="B6" s="212"/>
      <c r="C6" s="5" t="s">
        <v>56</v>
      </c>
      <c r="D6" s="5" t="s">
        <v>57</v>
      </c>
      <c r="E6" s="6" t="s">
        <v>60</v>
      </c>
      <c r="F6" s="5" t="s">
        <v>56</v>
      </c>
      <c r="G6" s="5" t="s">
        <v>57</v>
      </c>
      <c r="H6" s="5" t="s">
        <v>56</v>
      </c>
      <c r="I6" s="5" t="s">
        <v>57</v>
      </c>
      <c r="J6" s="5" t="s">
        <v>56</v>
      </c>
      <c r="K6" s="5" t="s">
        <v>57</v>
      </c>
      <c r="L6" s="5" t="s">
        <v>56</v>
      </c>
      <c r="M6" s="5" t="s">
        <v>57</v>
      </c>
      <c r="N6" s="5" t="s">
        <v>56</v>
      </c>
      <c r="O6" s="5" t="s">
        <v>57</v>
      </c>
      <c r="P6" s="6" t="s">
        <v>60</v>
      </c>
      <c r="Q6" s="212"/>
      <c r="R6" s="254"/>
      <c r="S6" s="212"/>
      <c r="T6" s="212"/>
      <c r="U6" s="212"/>
      <c r="V6" s="212"/>
    </row>
    <row r="7" spans="1:22" s="4" customFormat="1" ht="49.5" customHeight="1">
      <c r="A7" s="189" t="s">
        <v>414</v>
      </c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1"/>
    </row>
    <row r="8" spans="1:22" s="10" customFormat="1" ht="26.25" customHeight="1">
      <c r="A8" s="25" t="s">
        <v>413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88"/>
      <c r="S8" s="9"/>
      <c r="T8" s="9"/>
      <c r="U8" s="9"/>
      <c r="V8" s="9"/>
    </row>
    <row r="9" spans="1:22" s="13" customFormat="1" ht="21">
      <c r="A9" s="11" t="s">
        <v>14</v>
      </c>
      <c r="B9" s="23">
        <v>300</v>
      </c>
      <c r="C9" s="12"/>
      <c r="D9" s="12"/>
      <c r="E9" s="12"/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2"/>
      <c r="O9" s="12"/>
      <c r="P9" s="12"/>
      <c r="Q9" s="12"/>
      <c r="R9" s="169">
        <v>14850</v>
      </c>
      <c r="S9" s="12"/>
      <c r="T9" s="12"/>
      <c r="U9" s="12"/>
      <c r="V9" s="12"/>
    </row>
    <row r="10" spans="1:22" s="13" customFormat="1" ht="21">
      <c r="A10" s="107" t="s">
        <v>122</v>
      </c>
      <c r="B10" s="2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69"/>
      <c r="S10" s="12"/>
      <c r="T10" s="12"/>
      <c r="U10" s="12"/>
      <c r="V10" s="12"/>
    </row>
    <row r="11" spans="1:22" s="13" customFormat="1" ht="42">
      <c r="A11" s="15" t="s">
        <v>412</v>
      </c>
      <c r="B11" s="23">
        <v>375</v>
      </c>
      <c r="C11" s="12"/>
      <c r="D11" s="12"/>
      <c r="E11" s="12"/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2"/>
      <c r="O11" s="12"/>
      <c r="P11" s="12"/>
      <c r="Q11" s="12"/>
      <c r="R11" s="169">
        <v>300000</v>
      </c>
      <c r="S11" s="12"/>
      <c r="T11" s="12"/>
      <c r="U11" s="12"/>
      <c r="V11" s="12"/>
    </row>
    <row r="12" spans="1:22" s="13" customFormat="1" ht="42">
      <c r="A12" s="15" t="s">
        <v>411</v>
      </c>
      <c r="B12" s="23">
        <v>407</v>
      </c>
      <c r="C12" s="12"/>
      <c r="D12" s="12"/>
      <c r="E12" s="12"/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2"/>
      <c r="O12" s="12"/>
      <c r="P12" s="12"/>
      <c r="Q12" s="12"/>
      <c r="R12" s="169">
        <v>279300</v>
      </c>
      <c r="S12" s="12"/>
      <c r="T12" s="12"/>
      <c r="U12" s="12"/>
      <c r="V12" s="12"/>
    </row>
    <row r="13" spans="1:22" s="13" customFormat="1" ht="21">
      <c r="A13" s="15" t="s">
        <v>410</v>
      </c>
      <c r="B13" s="23">
        <v>135</v>
      </c>
      <c r="C13" s="12">
        <v>9</v>
      </c>
      <c r="D13" s="12">
        <v>11</v>
      </c>
      <c r="E13" s="12">
        <f>C13+D13</f>
        <v>20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2">
        <v>9</v>
      </c>
      <c r="O13" s="12">
        <v>11</v>
      </c>
      <c r="P13" s="12">
        <f aca="true" t="shared" si="0" ref="P13:P20">N13+O13</f>
        <v>20</v>
      </c>
      <c r="Q13" s="170">
        <f>P13*100/B13</f>
        <v>14.814814814814815</v>
      </c>
      <c r="R13" s="169">
        <v>208500</v>
      </c>
      <c r="S13" s="12"/>
      <c r="T13" s="12"/>
      <c r="U13" s="12"/>
      <c r="V13" s="12"/>
    </row>
    <row r="14" spans="1:22" s="13" customFormat="1" ht="21">
      <c r="A14" s="11" t="s">
        <v>17</v>
      </c>
      <c r="B14" s="23" t="s">
        <v>409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f aca="true" t="shared" si="1" ref="N14:O20">F14+H14+J14+L14</f>
        <v>0</v>
      </c>
      <c r="O14" s="12">
        <f t="shared" si="1"/>
        <v>0</v>
      </c>
      <c r="P14" s="12">
        <f t="shared" si="0"/>
        <v>0</v>
      </c>
      <c r="Q14" s="170" t="s">
        <v>365</v>
      </c>
      <c r="R14" s="169">
        <v>60375</v>
      </c>
      <c r="S14" s="12"/>
      <c r="T14" s="12"/>
      <c r="U14" s="12"/>
      <c r="V14" s="12"/>
    </row>
    <row r="15" spans="1:22" s="13" customFormat="1" ht="21">
      <c r="A15" s="15" t="s">
        <v>408</v>
      </c>
      <c r="B15" s="2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f t="shared" si="1"/>
        <v>0</v>
      </c>
      <c r="O15" s="12">
        <f t="shared" si="1"/>
        <v>0</v>
      </c>
      <c r="P15" s="12">
        <f t="shared" si="0"/>
        <v>0</v>
      </c>
      <c r="Q15" s="170" t="s">
        <v>365</v>
      </c>
      <c r="R15" s="169"/>
      <c r="S15" s="12"/>
      <c r="T15" s="12"/>
      <c r="U15" s="12"/>
      <c r="V15" s="12"/>
    </row>
    <row r="16" spans="1:22" ht="42">
      <c r="A16" s="16" t="s">
        <v>407</v>
      </c>
      <c r="B16" s="26">
        <v>320</v>
      </c>
      <c r="C16" s="17"/>
      <c r="D16" s="17"/>
      <c r="E16" s="17"/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2">
        <f t="shared" si="1"/>
        <v>0</v>
      </c>
      <c r="O16" s="12">
        <f t="shared" si="1"/>
        <v>0</v>
      </c>
      <c r="P16" s="12">
        <f t="shared" si="0"/>
        <v>0</v>
      </c>
      <c r="Q16" s="170" t="s">
        <v>365</v>
      </c>
      <c r="R16" s="173"/>
      <c r="S16" s="17"/>
      <c r="T16" s="17"/>
      <c r="U16" s="17"/>
      <c r="V16" s="17"/>
    </row>
    <row r="17" spans="1:22" s="13" customFormat="1" ht="21">
      <c r="A17" s="11" t="s">
        <v>20</v>
      </c>
      <c r="B17" s="2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f t="shared" si="1"/>
        <v>0</v>
      </c>
      <c r="O17" s="12">
        <f t="shared" si="1"/>
        <v>0</v>
      </c>
      <c r="P17" s="12">
        <f t="shared" si="0"/>
        <v>0</v>
      </c>
      <c r="Q17" s="170" t="s">
        <v>365</v>
      </c>
      <c r="R17" s="169"/>
      <c r="S17" s="12"/>
      <c r="T17" s="12"/>
      <c r="U17" s="12"/>
      <c r="V17" s="12"/>
    </row>
    <row r="18" spans="1:22" s="13" customFormat="1" ht="22.5" customHeight="1">
      <c r="A18" s="187" t="s">
        <v>406</v>
      </c>
      <c r="B18" s="23">
        <v>960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f t="shared" si="1"/>
        <v>0</v>
      </c>
      <c r="O18" s="12">
        <f t="shared" si="1"/>
        <v>0</v>
      </c>
      <c r="P18" s="12">
        <f t="shared" si="0"/>
        <v>0</v>
      </c>
      <c r="Q18" s="170" t="s">
        <v>365</v>
      </c>
      <c r="R18" s="169">
        <f>66600+144000</f>
        <v>210600</v>
      </c>
      <c r="S18" s="12"/>
      <c r="T18" s="12"/>
      <c r="U18" s="12"/>
      <c r="V18" s="12"/>
    </row>
    <row r="19" spans="1:22" s="13" customFormat="1" ht="21">
      <c r="A19" s="11" t="s">
        <v>23</v>
      </c>
      <c r="B19" s="2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f t="shared" si="1"/>
        <v>0</v>
      </c>
      <c r="O19" s="12">
        <f t="shared" si="1"/>
        <v>0</v>
      </c>
      <c r="P19" s="12">
        <f t="shared" si="0"/>
        <v>0</v>
      </c>
      <c r="Q19" s="170" t="s">
        <v>365</v>
      </c>
      <c r="R19" s="169"/>
      <c r="S19" s="12"/>
      <c r="T19" s="12"/>
      <c r="U19" s="12"/>
      <c r="V19" s="12"/>
    </row>
    <row r="20" spans="1:22" s="185" customFormat="1" ht="42">
      <c r="A20" s="15" t="s">
        <v>405</v>
      </c>
      <c r="B20" s="186">
        <v>1600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2">
        <f t="shared" si="1"/>
        <v>0</v>
      </c>
      <c r="O20" s="12">
        <f t="shared" si="1"/>
        <v>0</v>
      </c>
      <c r="P20" s="12">
        <f t="shared" si="0"/>
        <v>0</v>
      </c>
      <c r="Q20" s="170" t="s">
        <v>365</v>
      </c>
      <c r="R20" s="186">
        <v>93900</v>
      </c>
      <c r="S20" s="15"/>
      <c r="T20" s="15"/>
      <c r="U20" s="15"/>
      <c r="V20" s="15"/>
    </row>
    <row r="21" spans="1:22" s="185" customFormat="1" ht="42">
      <c r="A21" s="15" t="s">
        <v>404</v>
      </c>
      <c r="B21" s="21">
        <v>27</v>
      </c>
      <c r="C21" s="15"/>
      <c r="D21" s="15"/>
      <c r="E21" s="15"/>
      <c r="F21" s="171"/>
      <c r="G21" s="171"/>
      <c r="H21" s="171"/>
      <c r="I21" s="171"/>
      <c r="J21" s="171"/>
      <c r="K21" s="171"/>
      <c r="L21" s="171"/>
      <c r="M21" s="171"/>
      <c r="N21" s="12"/>
      <c r="O21" s="12"/>
      <c r="P21" s="12"/>
      <c r="Q21" s="170"/>
      <c r="R21" s="186">
        <v>8500</v>
      </c>
      <c r="S21" s="15"/>
      <c r="T21" s="15"/>
      <c r="U21" s="15"/>
      <c r="V21" s="15"/>
    </row>
    <row r="22" spans="1:22" s="185" customFormat="1" ht="21">
      <c r="A22" s="15"/>
      <c r="B22" s="21"/>
      <c r="C22" s="15"/>
      <c r="D22" s="15"/>
      <c r="E22" s="15"/>
      <c r="F22" s="171"/>
      <c r="G22" s="171"/>
      <c r="H22" s="171"/>
      <c r="I22" s="171"/>
      <c r="J22" s="171"/>
      <c r="K22" s="171"/>
      <c r="L22" s="171"/>
      <c r="M22" s="171"/>
      <c r="N22" s="12"/>
      <c r="O22" s="12"/>
      <c r="P22" s="12"/>
      <c r="Q22" s="170"/>
      <c r="R22" s="186"/>
      <c r="S22" s="15"/>
      <c r="T22" s="15"/>
      <c r="U22" s="15"/>
      <c r="V22" s="15"/>
    </row>
    <row r="23" spans="1:22" s="185" customFormat="1" ht="21">
      <c r="A23" s="15"/>
      <c r="B23" s="21"/>
      <c r="C23" s="15"/>
      <c r="D23" s="15"/>
      <c r="E23" s="15"/>
      <c r="F23" s="171"/>
      <c r="G23" s="171"/>
      <c r="H23" s="171"/>
      <c r="I23" s="171"/>
      <c r="J23" s="171"/>
      <c r="K23" s="171"/>
      <c r="L23" s="171"/>
      <c r="M23" s="171"/>
      <c r="N23" s="12"/>
      <c r="O23" s="12"/>
      <c r="P23" s="12"/>
      <c r="Q23" s="170"/>
      <c r="R23" s="186"/>
      <c r="S23" s="15"/>
      <c r="T23" s="15"/>
      <c r="U23" s="15"/>
      <c r="V23" s="15"/>
    </row>
    <row r="24" spans="1:24" s="4" customFormat="1" ht="132.75" customHeight="1">
      <c r="A24" s="219" t="s">
        <v>0</v>
      </c>
      <c r="B24" s="210" t="s">
        <v>1</v>
      </c>
      <c r="C24" s="214" t="s">
        <v>58</v>
      </c>
      <c r="D24" s="215"/>
      <c r="E24" s="210" t="s">
        <v>59</v>
      </c>
      <c r="F24" s="214" t="s">
        <v>371</v>
      </c>
      <c r="G24" s="218"/>
      <c r="H24" s="218"/>
      <c r="I24" s="218"/>
      <c r="J24" s="218"/>
      <c r="K24" s="218"/>
      <c r="L24" s="218"/>
      <c r="M24" s="215"/>
      <c r="N24" s="214" t="s">
        <v>2</v>
      </c>
      <c r="O24" s="215"/>
      <c r="P24" s="210" t="s">
        <v>370</v>
      </c>
      <c r="Q24" s="210" t="s">
        <v>3</v>
      </c>
      <c r="R24" s="252" t="s">
        <v>4</v>
      </c>
      <c r="S24" s="210" t="s">
        <v>5</v>
      </c>
      <c r="T24" s="210" t="s">
        <v>6</v>
      </c>
      <c r="U24" s="210" t="s">
        <v>7</v>
      </c>
      <c r="V24" s="210" t="s">
        <v>8</v>
      </c>
      <c r="W24" s="3"/>
      <c r="X24" s="3"/>
    </row>
    <row r="25" spans="1:24" s="4" customFormat="1" ht="28.5" customHeight="1">
      <c r="A25" s="220"/>
      <c r="B25" s="211"/>
      <c r="C25" s="216"/>
      <c r="D25" s="217"/>
      <c r="E25" s="212"/>
      <c r="F25" s="213" t="s">
        <v>9</v>
      </c>
      <c r="G25" s="213"/>
      <c r="H25" s="213" t="s">
        <v>10</v>
      </c>
      <c r="I25" s="213"/>
      <c r="J25" s="213" t="s">
        <v>11</v>
      </c>
      <c r="K25" s="213"/>
      <c r="L25" s="213" t="s">
        <v>12</v>
      </c>
      <c r="M25" s="213"/>
      <c r="N25" s="216"/>
      <c r="O25" s="217"/>
      <c r="P25" s="212"/>
      <c r="Q25" s="211"/>
      <c r="R25" s="253"/>
      <c r="S25" s="211"/>
      <c r="T25" s="211"/>
      <c r="U25" s="211"/>
      <c r="V25" s="211"/>
      <c r="W25" s="3"/>
      <c r="X25" s="3"/>
    </row>
    <row r="26" spans="1:22" s="4" customFormat="1" ht="24" customHeight="1">
      <c r="A26" s="220"/>
      <c r="B26" s="212"/>
      <c r="C26" s="5" t="s">
        <v>56</v>
      </c>
      <c r="D26" s="5" t="s">
        <v>57</v>
      </c>
      <c r="E26" s="6" t="s">
        <v>60</v>
      </c>
      <c r="F26" s="5" t="s">
        <v>56</v>
      </c>
      <c r="G26" s="5" t="s">
        <v>57</v>
      </c>
      <c r="H26" s="5" t="s">
        <v>56</v>
      </c>
      <c r="I26" s="5" t="s">
        <v>57</v>
      </c>
      <c r="J26" s="5" t="s">
        <v>56</v>
      </c>
      <c r="K26" s="5" t="s">
        <v>57</v>
      </c>
      <c r="L26" s="5" t="s">
        <v>56</v>
      </c>
      <c r="M26" s="5" t="s">
        <v>57</v>
      </c>
      <c r="N26" s="5" t="s">
        <v>56</v>
      </c>
      <c r="O26" s="5" t="s">
        <v>57</v>
      </c>
      <c r="P26" s="6" t="s">
        <v>60</v>
      </c>
      <c r="Q26" s="212"/>
      <c r="R26" s="254"/>
      <c r="S26" s="212"/>
      <c r="T26" s="212"/>
      <c r="U26" s="212"/>
      <c r="V26" s="212"/>
    </row>
    <row r="27" spans="1:22" s="13" customFormat="1" ht="21">
      <c r="A27" s="11" t="s">
        <v>25</v>
      </c>
      <c r="B27" s="2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>
        <f aca="true" t="shared" si="2" ref="N27:N40">F27+H27+J27+L27</f>
        <v>0</v>
      </c>
      <c r="O27" s="12">
        <f aca="true" t="shared" si="3" ref="O27:O40">G27+I27+K27+M27</f>
        <v>0</v>
      </c>
      <c r="P27" s="12">
        <f aca="true" t="shared" si="4" ref="P27:P40">N27+O27</f>
        <v>0</v>
      </c>
      <c r="Q27" s="170" t="s">
        <v>365</v>
      </c>
      <c r="R27" s="169"/>
      <c r="S27" s="12"/>
      <c r="T27" s="12"/>
      <c r="U27" s="12"/>
      <c r="V27" s="12"/>
    </row>
    <row r="28" spans="1:22" s="13" customFormat="1" ht="42">
      <c r="A28" s="15" t="s">
        <v>403</v>
      </c>
      <c r="B28" s="23">
        <v>50</v>
      </c>
      <c r="C28" s="12"/>
      <c r="D28" s="12"/>
      <c r="E28" s="12"/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2">
        <f t="shared" si="2"/>
        <v>0</v>
      </c>
      <c r="O28" s="12">
        <f t="shared" si="3"/>
        <v>0</v>
      </c>
      <c r="P28" s="12">
        <f t="shared" si="4"/>
        <v>0</v>
      </c>
      <c r="Q28" s="170" t="s">
        <v>365</v>
      </c>
      <c r="R28" s="169"/>
      <c r="S28" s="12"/>
      <c r="T28" s="12"/>
      <c r="U28" s="12"/>
      <c r="V28" s="12"/>
    </row>
    <row r="29" spans="1:22" s="13" customFormat="1" ht="21">
      <c r="A29" s="11" t="s">
        <v>26</v>
      </c>
      <c r="B29" s="2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f t="shared" si="2"/>
        <v>0</v>
      </c>
      <c r="O29" s="12">
        <f t="shared" si="3"/>
        <v>0</v>
      </c>
      <c r="P29" s="12">
        <f t="shared" si="4"/>
        <v>0</v>
      </c>
      <c r="Q29" s="170" t="s">
        <v>365</v>
      </c>
      <c r="R29" s="169"/>
      <c r="S29" s="12"/>
      <c r="T29" s="12"/>
      <c r="U29" s="12"/>
      <c r="V29" s="12"/>
    </row>
    <row r="30" spans="1:22" ht="42">
      <c r="A30" s="178" t="s">
        <v>27</v>
      </c>
      <c r="B30" s="177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>
        <f t="shared" si="2"/>
        <v>0</v>
      </c>
      <c r="O30" s="174">
        <f t="shared" si="3"/>
        <v>0</v>
      </c>
      <c r="P30" s="174">
        <f t="shared" si="4"/>
        <v>0</v>
      </c>
      <c r="Q30" s="170" t="s">
        <v>365</v>
      </c>
      <c r="R30" s="175"/>
      <c r="S30" s="174"/>
      <c r="T30" s="174"/>
      <c r="U30" s="174"/>
      <c r="V30" s="174"/>
    </row>
    <row r="31" spans="1:22" s="13" customFormat="1" ht="21">
      <c r="A31" s="11" t="s">
        <v>28</v>
      </c>
      <c r="B31" s="2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>
        <f t="shared" si="2"/>
        <v>0</v>
      </c>
      <c r="O31" s="12">
        <f t="shared" si="3"/>
        <v>0</v>
      </c>
      <c r="P31" s="12">
        <f t="shared" si="4"/>
        <v>0</v>
      </c>
      <c r="Q31" s="170" t="s">
        <v>365</v>
      </c>
      <c r="R31" s="169"/>
      <c r="S31" s="12"/>
      <c r="T31" s="12"/>
      <c r="U31" s="12"/>
      <c r="V31" s="12"/>
    </row>
    <row r="32" spans="1:22" s="13" customFormat="1" ht="21">
      <c r="A32" s="11" t="s">
        <v>29</v>
      </c>
      <c r="B32" s="2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f t="shared" si="2"/>
        <v>0</v>
      </c>
      <c r="O32" s="12">
        <f t="shared" si="3"/>
        <v>0</v>
      </c>
      <c r="P32" s="12">
        <f t="shared" si="4"/>
        <v>0</v>
      </c>
      <c r="Q32" s="170" t="s">
        <v>365</v>
      </c>
      <c r="R32" s="169"/>
      <c r="S32" s="12"/>
      <c r="T32" s="12"/>
      <c r="U32" s="12"/>
      <c r="V32" s="12"/>
    </row>
    <row r="33" spans="1:22" s="13" customFormat="1" ht="21">
      <c r="A33" s="11" t="s">
        <v>30</v>
      </c>
      <c r="B33" s="2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f t="shared" si="2"/>
        <v>0</v>
      </c>
      <c r="O33" s="12">
        <f t="shared" si="3"/>
        <v>0</v>
      </c>
      <c r="P33" s="12">
        <f t="shared" si="4"/>
        <v>0</v>
      </c>
      <c r="Q33" s="170" t="s">
        <v>365</v>
      </c>
      <c r="R33" s="169"/>
      <c r="S33" s="12"/>
      <c r="T33" s="12"/>
      <c r="U33" s="12"/>
      <c r="V33" s="12"/>
    </row>
    <row r="34" spans="1:22" s="13" customFormat="1" ht="21">
      <c r="A34" s="11" t="s">
        <v>31</v>
      </c>
      <c r="B34" s="2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f t="shared" si="2"/>
        <v>0</v>
      </c>
      <c r="O34" s="12">
        <f t="shared" si="3"/>
        <v>0</v>
      </c>
      <c r="P34" s="12">
        <f t="shared" si="4"/>
        <v>0</v>
      </c>
      <c r="Q34" s="170" t="s">
        <v>365</v>
      </c>
      <c r="R34" s="169"/>
      <c r="S34" s="12"/>
      <c r="T34" s="12"/>
      <c r="U34" s="12"/>
      <c r="V34" s="12"/>
    </row>
    <row r="35" spans="1:22" ht="42">
      <c r="A35" s="19" t="s">
        <v>32</v>
      </c>
      <c r="B35" s="2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82">
        <f t="shared" si="2"/>
        <v>0</v>
      </c>
      <c r="O35" s="182">
        <f t="shared" si="3"/>
        <v>0</v>
      </c>
      <c r="P35" s="182">
        <f t="shared" si="4"/>
        <v>0</v>
      </c>
      <c r="Q35" s="184" t="s">
        <v>365</v>
      </c>
      <c r="R35" s="183"/>
      <c r="S35" s="182"/>
      <c r="T35" s="182"/>
      <c r="U35" s="182"/>
      <c r="V35" s="182"/>
    </row>
    <row r="36" spans="1:22" s="13" customFormat="1" ht="42">
      <c r="A36" s="21" t="s">
        <v>33</v>
      </c>
      <c r="B36" s="2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f t="shared" si="2"/>
        <v>0</v>
      </c>
      <c r="O36" s="12">
        <f t="shared" si="3"/>
        <v>0</v>
      </c>
      <c r="P36" s="12">
        <f t="shared" si="4"/>
        <v>0</v>
      </c>
      <c r="Q36" s="170" t="s">
        <v>365</v>
      </c>
      <c r="R36" s="169"/>
      <c r="S36" s="12"/>
      <c r="T36" s="12"/>
      <c r="U36" s="12"/>
      <c r="V36" s="12"/>
    </row>
    <row r="37" spans="1:22" s="13" customFormat="1" ht="21">
      <c r="A37" s="11" t="s">
        <v>34</v>
      </c>
      <c r="B37" s="2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f t="shared" si="2"/>
        <v>0</v>
      </c>
      <c r="O37" s="12">
        <f t="shared" si="3"/>
        <v>0</v>
      </c>
      <c r="P37" s="12">
        <f t="shared" si="4"/>
        <v>0</v>
      </c>
      <c r="Q37" s="170" t="s">
        <v>365</v>
      </c>
      <c r="R37" s="169"/>
      <c r="S37" s="12"/>
      <c r="T37" s="12"/>
      <c r="U37" s="12"/>
      <c r="V37" s="12"/>
    </row>
    <row r="38" spans="1:22" s="13" customFormat="1" ht="21">
      <c r="A38" s="11" t="s">
        <v>52</v>
      </c>
      <c r="B38" s="18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>
        <f t="shared" si="2"/>
        <v>0</v>
      </c>
      <c r="O38" s="12">
        <f t="shared" si="3"/>
        <v>0</v>
      </c>
      <c r="P38" s="12">
        <f t="shared" si="4"/>
        <v>0</v>
      </c>
      <c r="Q38" s="170" t="s">
        <v>365</v>
      </c>
      <c r="R38" s="169"/>
      <c r="S38" s="12"/>
      <c r="T38" s="12"/>
      <c r="U38" s="12"/>
      <c r="V38" s="12"/>
    </row>
    <row r="39" spans="1:22" s="13" customFormat="1" ht="21">
      <c r="A39" s="11" t="s">
        <v>53</v>
      </c>
      <c r="B39" s="2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>
        <f t="shared" si="2"/>
        <v>0</v>
      </c>
      <c r="O39" s="12">
        <f t="shared" si="3"/>
        <v>0</v>
      </c>
      <c r="P39" s="12">
        <f t="shared" si="4"/>
        <v>0</v>
      </c>
      <c r="Q39" s="170" t="s">
        <v>365</v>
      </c>
      <c r="R39" s="169"/>
      <c r="S39" s="12"/>
      <c r="T39" s="12"/>
      <c r="U39" s="12"/>
      <c r="V39" s="12"/>
    </row>
    <row r="40" spans="1:22" s="13" customFormat="1" ht="21">
      <c r="A40" s="21" t="s">
        <v>54</v>
      </c>
      <c r="B40" s="2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>
        <f t="shared" si="2"/>
        <v>0</v>
      </c>
      <c r="O40" s="12">
        <f t="shared" si="3"/>
        <v>0</v>
      </c>
      <c r="P40" s="12">
        <f t="shared" si="4"/>
        <v>0</v>
      </c>
      <c r="Q40" s="170" t="s">
        <v>365</v>
      </c>
      <c r="R40" s="169"/>
      <c r="S40" s="12"/>
      <c r="T40" s="12"/>
      <c r="U40" s="12"/>
      <c r="V40" s="12"/>
    </row>
    <row r="41" spans="1:24" s="4" customFormat="1" ht="132.75" customHeight="1">
      <c r="A41" s="219" t="s">
        <v>0</v>
      </c>
      <c r="B41" s="210" t="s">
        <v>1</v>
      </c>
      <c r="C41" s="214" t="s">
        <v>58</v>
      </c>
      <c r="D41" s="215"/>
      <c r="E41" s="210" t="s">
        <v>59</v>
      </c>
      <c r="F41" s="214" t="s">
        <v>371</v>
      </c>
      <c r="G41" s="218"/>
      <c r="H41" s="218"/>
      <c r="I41" s="218"/>
      <c r="J41" s="218"/>
      <c r="K41" s="218"/>
      <c r="L41" s="218"/>
      <c r="M41" s="215"/>
      <c r="N41" s="214" t="s">
        <v>2</v>
      </c>
      <c r="O41" s="215"/>
      <c r="P41" s="210" t="s">
        <v>370</v>
      </c>
      <c r="Q41" s="210" t="s">
        <v>3</v>
      </c>
      <c r="R41" s="252" t="s">
        <v>4</v>
      </c>
      <c r="S41" s="210" t="s">
        <v>5</v>
      </c>
      <c r="T41" s="210" t="s">
        <v>6</v>
      </c>
      <c r="U41" s="210" t="s">
        <v>7</v>
      </c>
      <c r="V41" s="210" t="s">
        <v>8</v>
      </c>
      <c r="W41" s="3"/>
      <c r="X41" s="3"/>
    </row>
    <row r="42" spans="1:24" s="4" customFormat="1" ht="28.5" customHeight="1">
      <c r="A42" s="220"/>
      <c r="B42" s="211"/>
      <c r="C42" s="216"/>
      <c r="D42" s="217"/>
      <c r="E42" s="212"/>
      <c r="F42" s="213" t="s">
        <v>9</v>
      </c>
      <c r="G42" s="213"/>
      <c r="H42" s="213" t="s">
        <v>10</v>
      </c>
      <c r="I42" s="213"/>
      <c r="J42" s="213" t="s">
        <v>11</v>
      </c>
      <c r="K42" s="213"/>
      <c r="L42" s="213" t="s">
        <v>12</v>
      </c>
      <c r="M42" s="213"/>
      <c r="N42" s="216"/>
      <c r="O42" s="217"/>
      <c r="P42" s="212"/>
      <c r="Q42" s="211"/>
      <c r="R42" s="253"/>
      <c r="S42" s="211"/>
      <c r="T42" s="211"/>
      <c r="U42" s="211"/>
      <c r="V42" s="211"/>
      <c r="W42" s="3"/>
      <c r="X42" s="3"/>
    </row>
    <row r="43" spans="1:22" s="4" customFormat="1" ht="24" customHeight="1">
      <c r="A43" s="220"/>
      <c r="B43" s="212"/>
      <c r="C43" s="5" t="s">
        <v>56</v>
      </c>
      <c r="D43" s="5" t="s">
        <v>57</v>
      </c>
      <c r="E43" s="6" t="s">
        <v>60</v>
      </c>
      <c r="F43" s="5" t="s">
        <v>56</v>
      </c>
      <c r="G43" s="5" t="s">
        <v>57</v>
      </c>
      <c r="H43" s="5" t="s">
        <v>56</v>
      </c>
      <c r="I43" s="5" t="s">
        <v>57</v>
      </c>
      <c r="J43" s="5" t="s">
        <v>56</v>
      </c>
      <c r="K43" s="5" t="s">
        <v>57</v>
      </c>
      <c r="L43" s="5" t="s">
        <v>56</v>
      </c>
      <c r="M43" s="5" t="s">
        <v>57</v>
      </c>
      <c r="N43" s="5" t="s">
        <v>56</v>
      </c>
      <c r="O43" s="5" t="s">
        <v>57</v>
      </c>
      <c r="P43" s="6" t="s">
        <v>60</v>
      </c>
      <c r="Q43" s="212"/>
      <c r="R43" s="254"/>
      <c r="S43" s="212"/>
      <c r="T43" s="212"/>
      <c r="U43" s="212"/>
      <c r="V43" s="212"/>
    </row>
    <row r="44" spans="1:22" ht="21">
      <c r="A44" s="180" t="s">
        <v>402</v>
      </c>
      <c r="B44" s="179">
        <f aca="true" t="shared" si="5" ref="B44:P44">B45+B64+B73</f>
        <v>98199</v>
      </c>
      <c r="C44" s="179">
        <f t="shared" si="5"/>
        <v>6272</v>
      </c>
      <c r="D44" s="179">
        <f t="shared" si="5"/>
        <v>7262</v>
      </c>
      <c r="E44" s="179">
        <f t="shared" si="5"/>
        <v>13534</v>
      </c>
      <c r="F44" s="179">
        <f t="shared" si="5"/>
        <v>806</v>
      </c>
      <c r="G44" s="179">
        <f t="shared" si="5"/>
        <v>786</v>
      </c>
      <c r="H44" s="179">
        <f t="shared" si="5"/>
        <v>1122</v>
      </c>
      <c r="I44" s="179">
        <f t="shared" si="5"/>
        <v>1798</v>
      </c>
      <c r="J44" s="179">
        <f t="shared" si="5"/>
        <v>1769</v>
      </c>
      <c r="K44" s="179">
        <f t="shared" si="5"/>
        <v>1263</v>
      </c>
      <c r="L44" s="179">
        <f t="shared" si="5"/>
        <v>818</v>
      </c>
      <c r="M44" s="179">
        <f t="shared" si="5"/>
        <v>708</v>
      </c>
      <c r="N44" s="179">
        <f t="shared" si="5"/>
        <v>8500</v>
      </c>
      <c r="O44" s="179">
        <f t="shared" si="5"/>
        <v>9346</v>
      </c>
      <c r="P44" s="179">
        <f t="shared" si="5"/>
        <v>17846</v>
      </c>
      <c r="Q44" s="176">
        <f>P44*100/B44</f>
        <v>18.17330115377957</v>
      </c>
      <c r="R44" s="175"/>
      <c r="S44" s="174"/>
      <c r="T44" s="174"/>
      <c r="U44" s="174"/>
      <c r="V44" s="174"/>
    </row>
    <row r="45" spans="1:22" ht="21">
      <c r="A45" s="180" t="s">
        <v>401</v>
      </c>
      <c r="B45" s="179">
        <f aca="true" t="shared" si="6" ref="B45:M45">SUM(B46:B59)</f>
        <v>50000</v>
      </c>
      <c r="C45" s="179">
        <f t="shared" si="6"/>
        <v>5785</v>
      </c>
      <c r="D45" s="179">
        <f t="shared" si="6"/>
        <v>6785</v>
      </c>
      <c r="E45" s="179">
        <f t="shared" si="6"/>
        <v>12570</v>
      </c>
      <c r="F45" s="179">
        <f t="shared" si="6"/>
        <v>419</v>
      </c>
      <c r="G45" s="179">
        <f t="shared" si="6"/>
        <v>410</v>
      </c>
      <c r="H45" s="179">
        <f t="shared" si="6"/>
        <v>755</v>
      </c>
      <c r="I45" s="179">
        <f t="shared" si="6"/>
        <v>1428</v>
      </c>
      <c r="J45" s="179">
        <f t="shared" si="6"/>
        <v>1489</v>
      </c>
      <c r="K45" s="179">
        <f t="shared" si="6"/>
        <v>988</v>
      </c>
      <c r="L45" s="179">
        <f t="shared" si="6"/>
        <v>563</v>
      </c>
      <c r="M45" s="179">
        <f t="shared" si="6"/>
        <v>463</v>
      </c>
      <c r="N45" s="179">
        <f>N46+N65+N74</f>
        <v>6724</v>
      </c>
      <c r="O45" s="179">
        <f>O46+O65+O74</f>
        <v>7603</v>
      </c>
      <c r="P45" s="179">
        <f>P46+P65+P74</f>
        <v>14327</v>
      </c>
      <c r="Q45" s="176">
        <f>P45*100/B45</f>
        <v>28.654</v>
      </c>
      <c r="R45" s="175"/>
      <c r="S45" s="174"/>
      <c r="T45" s="174"/>
      <c r="U45" s="174"/>
      <c r="V45" s="174"/>
    </row>
    <row r="46" spans="1:22" s="13" customFormat="1" ht="21">
      <c r="A46" s="23" t="s">
        <v>36</v>
      </c>
      <c r="B46" s="169">
        <v>30000</v>
      </c>
      <c r="C46" s="12">
        <f>2476+1992</f>
        <v>4468</v>
      </c>
      <c r="D46" s="12">
        <f>3203+2097</f>
        <v>5300</v>
      </c>
      <c r="E46" s="12">
        <f aca="true" t="shared" si="7" ref="E46:E59">C46+D46</f>
        <v>9768</v>
      </c>
      <c r="F46" s="12">
        <v>119</v>
      </c>
      <c r="G46" s="12">
        <v>108</v>
      </c>
      <c r="H46" s="12">
        <v>447</v>
      </c>
      <c r="I46" s="12">
        <v>1088</v>
      </c>
      <c r="J46" s="12">
        <v>1291</v>
      </c>
      <c r="K46" s="12">
        <v>793</v>
      </c>
      <c r="L46" s="12">
        <v>399</v>
      </c>
      <c r="M46" s="12">
        <v>314</v>
      </c>
      <c r="N46" s="12">
        <f>F46+H46+J46+L46+C46</f>
        <v>6724</v>
      </c>
      <c r="O46" s="12">
        <f>G46+I46+K46+M46+D46</f>
        <v>7603</v>
      </c>
      <c r="P46" s="12">
        <f>N46+O46</f>
        <v>14327</v>
      </c>
      <c r="Q46" s="170">
        <f>P46*100/B46</f>
        <v>47.75666666666667</v>
      </c>
      <c r="R46" s="169"/>
      <c r="S46" s="12"/>
      <c r="T46" s="12"/>
      <c r="U46" s="12"/>
      <c r="V46" s="12"/>
    </row>
    <row r="47" spans="1:22" s="13" customFormat="1" ht="21">
      <c r="A47" s="23" t="s">
        <v>37</v>
      </c>
      <c r="B47" s="169">
        <v>700</v>
      </c>
      <c r="C47" s="12">
        <f>5+7</f>
        <v>12</v>
      </c>
      <c r="D47" s="12">
        <f>18+17</f>
        <v>35</v>
      </c>
      <c r="E47" s="12">
        <f t="shared" si="7"/>
        <v>47</v>
      </c>
      <c r="F47" s="171">
        <v>1</v>
      </c>
      <c r="G47" s="171">
        <v>2</v>
      </c>
      <c r="H47" s="171">
        <v>2</v>
      </c>
      <c r="I47" s="171">
        <v>16</v>
      </c>
      <c r="J47" s="171">
        <v>1</v>
      </c>
      <c r="K47" s="171">
        <v>0</v>
      </c>
      <c r="L47" s="171">
        <v>0</v>
      </c>
      <c r="M47" s="171">
        <v>0</v>
      </c>
      <c r="N47" s="171">
        <f>F47+H47+J47+L47+C47</f>
        <v>16</v>
      </c>
      <c r="O47" s="171">
        <f>G47+I47+K47+M47+D47</f>
        <v>53</v>
      </c>
      <c r="P47" s="12">
        <f>N47+O47</f>
        <v>69</v>
      </c>
      <c r="Q47" s="170">
        <f>P47*100/B47</f>
        <v>9.857142857142858</v>
      </c>
      <c r="R47" s="169"/>
      <c r="S47" s="12"/>
      <c r="T47" s="12"/>
      <c r="U47" s="12"/>
      <c r="V47" s="12"/>
    </row>
    <row r="48" spans="1:22" s="13" customFormat="1" ht="21">
      <c r="A48" s="23" t="s">
        <v>38</v>
      </c>
      <c r="B48" s="23"/>
      <c r="C48" s="12">
        <v>0</v>
      </c>
      <c r="D48" s="12">
        <v>0</v>
      </c>
      <c r="E48" s="12">
        <f t="shared" si="7"/>
        <v>0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2">
        <v>0</v>
      </c>
      <c r="O48" s="12">
        <v>0</v>
      </c>
      <c r="P48" s="12">
        <v>0</v>
      </c>
      <c r="Q48" s="170">
        <v>0</v>
      </c>
      <c r="R48" s="169"/>
      <c r="S48" s="12"/>
      <c r="T48" s="12"/>
      <c r="U48" s="12"/>
      <c r="V48" s="12"/>
    </row>
    <row r="49" spans="1:22" s="13" customFormat="1" ht="21">
      <c r="A49" s="12" t="s">
        <v>400</v>
      </c>
      <c r="B49" s="23">
        <v>300</v>
      </c>
      <c r="C49" s="12">
        <v>0</v>
      </c>
      <c r="D49" s="12">
        <v>0</v>
      </c>
      <c r="E49" s="12">
        <f t="shared" si="7"/>
        <v>0</v>
      </c>
      <c r="F49" s="171">
        <v>60</v>
      </c>
      <c r="G49" s="171">
        <v>44</v>
      </c>
      <c r="H49" s="171">
        <v>88</v>
      </c>
      <c r="I49" s="171">
        <v>86</v>
      </c>
      <c r="J49" s="171">
        <v>28</v>
      </c>
      <c r="K49" s="171">
        <v>18</v>
      </c>
      <c r="L49" s="171">
        <v>19</v>
      </c>
      <c r="M49" s="171">
        <v>13</v>
      </c>
      <c r="N49" s="12">
        <f>F49+H49+J49+L49</f>
        <v>195</v>
      </c>
      <c r="O49" s="12">
        <f>G49+I49+K49+M49</f>
        <v>161</v>
      </c>
      <c r="P49" s="12">
        <f aca="true" t="shared" si="8" ref="P49:P59">N49+O49</f>
        <v>356</v>
      </c>
      <c r="Q49" s="170">
        <f aca="true" t="shared" si="9" ref="Q49:Q59">P49*100/B49</f>
        <v>118.66666666666667</v>
      </c>
      <c r="R49" s="169"/>
      <c r="S49" s="12"/>
      <c r="T49" s="12"/>
      <c r="U49" s="12"/>
      <c r="V49" s="12"/>
    </row>
    <row r="50" spans="1:22" s="13" customFormat="1" ht="21">
      <c r="A50" s="12" t="s">
        <v>399</v>
      </c>
      <c r="B50" s="23">
        <v>500</v>
      </c>
      <c r="C50" s="12">
        <v>0</v>
      </c>
      <c r="D50" s="12">
        <v>0</v>
      </c>
      <c r="E50" s="12">
        <f t="shared" si="7"/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2">
        <f>F50+H50+J50+L50</f>
        <v>0</v>
      </c>
      <c r="O50" s="12">
        <f>G50+I50+K50+M50</f>
        <v>0</v>
      </c>
      <c r="P50" s="12">
        <f t="shared" si="8"/>
        <v>0</v>
      </c>
      <c r="Q50" s="170">
        <f t="shared" si="9"/>
        <v>0</v>
      </c>
      <c r="R50" s="169"/>
      <c r="S50" s="12"/>
      <c r="T50" s="12"/>
      <c r="U50" s="12"/>
      <c r="V50" s="12"/>
    </row>
    <row r="51" spans="1:22" s="13" customFormat="1" ht="42">
      <c r="A51" s="15" t="s">
        <v>398</v>
      </c>
      <c r="B51" s="23">
        <v>2000</v>
      </c>
      <c r="C51" s="12">
        <f>42+14</f>
        <v>56</v>
      </c>
      <c r="D51" s="12">
        <f>53+21</f>
        <v>74</v>
      </c>
      <c r="E51" s="12">
        <f t="shared" si="7"/>
        <v>130</v>
      </c>
      <c r="F51" s="171">
        <v>23</v>
      </c>
      <c r="G51" s="171">
        <v>30</v>
      </c>
      <c r="H51" s="171">
        <v>17</v>
      </c>
      <c r="I51" s="171">
        <v>22</v>
      </c>
      <c r="J51" s="171">
        <v>11</v>
      </c>
      <c r="K51" s="171">
        <v>19</v>
      </c>
      <c r="L51" s="171">
        <v>9</v>
      </c>
      <c r="M51" s="171">
        <v>11</v>
      </c>
      <c r="N51" s="171">
        <f aca="true" t="shared" si="10" ref="N51:N59">F51+H51+J51+L51+C51</f>
        <v>116</v>
      </c>
      <c r="O51" s="171">
        <f aca="true" t="shared" si="11" ref="O51:O59">G51+I51+K51+M51+D51</f>
        <v>156</v>
      </c>
      <c r="P51" s="12">
        <f t="shared" si="8"/>
        <v>272</v>
      </c>
      <c r="Q51" s="170">
        <f t="shared" si="9"/>
        <v>13.6</v>
      </c>
      <c r="R51" s="169"/>
      <c r="S51" s="12"/>
      <c r="T51" s="12"/>
      <c r="U51" s="12"/>
      <c r="V51" s="12"/>
    </row>
    <row r="52" spans="1:22" s="13" customFormat="1" ht="21">
      <c r="A52" s="12" t="s">
        <v>397</v>
      </c>
      <c r="B52" s="23">
        <v>500</v>
      </c>
      <c r="C52" s="12">
        <f>33+36</f>
        <v>69</v>
      </c>
      <c r="D52" s="12">
        <f>33+45</f>
        <v>78</v>
      </c>
      <c r="E52" s="12">
        <f t="shared" si="7"/>
        <v>147</v>
      </c>
      <c r="F52" s="171">
        <v>10</v>
      </c>
      <c r="G52" s="171">
        <v>11</v>
      </c>
      <c r="H52" s="171">
        <v>10</v>
      </c>
      <c r="I52" s="171">
        <v>11</v>
      </c>
      <c r="J52" s="171">
        <v>8</v>
      </c>
      <c r="K52" s="171">
        <v>12</v>
      </c>
      <c r="L52" s="171">
        <v>7</v>
      </c>
      <c r="M52" s="171">
        <v>12</v>
      </c>
      <c r="N52" s="171">
        <f t="shared" si="10"/>
        <v>104</v>
      </c>
      <c r="O52" s="171">
        <f t="shared" si="11"/>
        <v>124</v>
      </c>
      <c r="P52" s="12">
        <f t="shared" si="8"/>
        <v>228</v>
      </c>
      <c r="Q52" s="170">
        <f t="shared" si="9"/>
        <v>45.6</v>
      </c>
      <c r="R52" s="169"/>
      <c r="S52" s="12"/>
      <c r="T52" s="12"/>
      <c r="U52" s="12"/>
      <c r="V52" s="12"/>
    </row>
    <row r="53" spans="1:22" s="13" customFormat="1" ht="21">
      <c r="A53" s="12" t="s">
        <v>396</v>
      </c>
      <c r="B53" s="169">
        <v>2000</v>
      </c>
      <c r="C53" s="12">
        <f>63+46</f>
        <v>109</v>
      </c>
      <c r="D53" s="12">
        <f>47+40</f>
        <v>87</v>
      </c>
      <c r="E53" s="12">
        <f t="shared" si="7"/>
        <v>196</v>
      </c>
      <c r="F53" s="171">
        <v>14</v>
      </c>
      <c r="G53" s="171">
        <v>20</v>
      </c>
      <c r="H53" s="171">
        <v>39</v>
      </c>
      <c r="I53" s="171">
        <v>42</v>
      </c>
      <c r="J53" s="171">
        <v>21</v>
      </c>
      <c r="K53" s="171">
        <v>19</v>
      </c>
      <c r="L53" s="171">
        <v>27</v>
      </c>
      <c r="M53" s="171">
        <v>30</v>
      </c>
      <c r="N53" s="171">
        <f t="shared" si="10"/>
        <v>210</v>
      </c>
      <c r="O53" s="171">
        <f t="shared" si="11"/>
        <v>198</v>
      </c>
      <c r="P53" s="12">
        <f t="shared" si="8"/>
        <v>408</v>
      </c>
      <c r="Q53" s="170">
        <f t="shared" si="9"/>
        <v>20.4</v>
      </c>
      <c r="R53" s="169"/>
      <c r="S53" s="12"/>
      <c r="T53" s="12"/>
      <c r="U53" s="12"/>
      <c r="V53" s="12"/>
    </row>
    <row r="54" spans="1:22" s="13" customFormat="1" ht="42">
      <c r="A54" s="15" t="s">
        <v>395</v>
      </c>
      <c r="B54" s="169">
        <v>1000</v>
      </c>
      <c r="C54" s="12">
        <f>156+151</f>
        <v>307</v>
      </c>
      <c r="D54" s="12">
        <f>204+158</f>
        <v>362</v>
      </c>
      <c r="E54" s="12">
        <f t="shared" si="7"/>
        <v>669</v>
      </c>
      <c r="F54" s="171">
        <v>30</v>
      </c>
      <c r="G54" s="171">
        <v>35</v>
      </c>
      <c r="H54" s="171">
        <v>27</v>
      </c>
      <c r="I54" s="171">
        <v>21</v>
      </c>
      <c r="J54" s="171">
        <v>32</v>
      </c>
      <c r="K54" s="171">
        <v>25</v>
      </c>
      <c r="L54" s="171">
        <v>14</v>
      </c>
      <c r="M54" s="171">
        <v>19</v>
      </c>
      <c r="N54" s="171">
        <f t="shared" si="10"/>
        <v>410</v>
      </c>
      <c r="O54" s="171">
        <f t="shared" si="11"/>
        <v>462</v>
      </c>
      <c r="P54" s="12">
        <f t="shared" si="8"/>
        <v>872</v>
      </c>
      <c r="Q54" s="170">
        <f t="shared" si="9"/>
        <v>87.2</v>
      </c>
      <c r="R54" s="169"/>
      <c r="S54" s="12"/>
      <c r="T54" s="12"/>
      <c r="U54" s="12"/>
      <c r="V54" s="12"/>
    </row>
    <row r="55" spans="1:22" s="13" customFormat="1" ht="21">
      <c r="A55" s="12" t="s">
        <v>394</v>
      </c>
      <c r="B55" s="169">
        <v>3000</v>
      </c>
      <c r="C55" s="12">
        <f>163+125</f>
        <v>288</v>
      </c>
      <c r="D55" s="12">
        <f>143+179</f>
        <v>322</v>
      </c>
      <c r="E55" s="12">
        <f t="shared" si="7"/>
        <v>610</v>
      </c>
      <c r="F55" s="171">
        <v>60</v>
      </c>
      <c r="G55" s="171">
        <v>44</v>
      </c>
      <c r="H55" s="171">
        <v>32</v>
      </c>
      <c r="I55" s="171">
        <v>40</v>
      </c>
      <c r="J55" s="171">
        <v>22</v>
      </c>
      <c r="K55" s="171">
        <v>29</v>
      </c>
      <c r="L55" s="171">
        <v>19</v>
      </c>
      <c r="M55" s="171">
        <v>11</v>
      </c>
      <c r="N55" s="171">
        <f t="shared" si="10"/>
        <v>421</v>
      </c>
      <c r="O55" s="171">
        <f t="shared" si="11"/>
        <v>446</v>
      </c>
      <c r="P55" s="12">
        <f t="shared" si="8"/>
        <v>867</v>
      </c>
      <c r="Q55" s="170">
        <f t="shared" si="9"/>
        <v>28.9</v>
      </c>
      <c r="R55" s="169"/>
      <c r="S55" s="12"/>
      <c r="T55" s="12"/>
      <c r="U55" s="12"/>
      <c r="V55" s="12"/>
    </row>
    <row r="56" spans="1:22" s="13" customFormat="1" ht="21">
      <c r="A56" s="12" t="s">
        <v>393</v>
      </c>
      <c r="B56" s="169">
        <v>3000</v>
      </c>
      <c r="C56" s="12">
        <f>54+39</f>
        <v>93</v>
      </c>
      <c r="D56" s="12">
        <f>57+50</f>
        <v>107</v>
      </c>
      <c r="E56" s="12">
        <f t="shared" si="7"/>
        <v>200</v>
      </c>
      <c r="F56" s="171">
        <v>8</v>
      </c>
      <c r="G56" s="171">
        <v>7</v>
      </c>
      <c r="H56" s="171">
        <v>11</v>
      </c>
      <c r="I56" s="171">
        <v>15</v>
      </c>
      <c r="J56" s="171">
        <v>14</v>
      </c>
      <c r="K56" s="171">
        <v>12</v>
      </c>
      <c r="L56" s="171">
        <v>9</v>
      </c>
      <c r="M56" s="171">
        <v>8</v>
      </c>
      <c r="N56" s="171">
        <f t="shared" si="10"/>
        <v>135</v>
      </c>
      <c r="O56" s="171">
        <f t="shared" si="11"/>
        <v>149</v>
      </c>
      <c r="P56" s="12">
        <f t="shared" si="8"/>
        <v>284</v>
      </c>
      <c r="Q56" s="170">
        <f t="shared" si="9"/>
        <v>9.466666666666667</v>
      </c>
      <c r="R56" s="169"/>
      <c r="S56" s="12"/>
      <c r="T56" s="12"/>
      <c r="U56" s="12"/>
      <c r="V56" s="12"/>
    </row>
    <row r="57" spans="1:22" s="13" customFormat="1" ht="21">
      <c r="A57" s="12" t="s">
        <v>392</v>
      </c>
      <c r="B57" s="169">
        <v>2000</v>
      </c>
      <c r="C57" s="12">
        <f>67+69</f>
        <v>136</v>
      </c>
      <c r="D57" s="12">
        <f>87+85</f>
        <v>172</v>
      </c>
      <c r="E57" s="12">
        <f t="shared" si="7"/>
        <v>308</v>
      </c>
      <c r="F57" s="171">
        <v>19</v>
      </c>
      <c r="G57" s="171">
        <v>22</v>
      </c>
      <c r="H57" s="171">
        <v>34</v>
      </c>
      <c r="I57" s="171">
        <v>27</v>
      </c>
      <c r="J57" s="171">
        <v>11</v>
      </c>
      <c r="K57" s="171">
        <v>12</v>
      </c>
      <c r="L57" s="171">
        <v>9</v>
      </c>
      <c r="M57" s="171">
        <v>2</v>
      </c>
      <c r="N57" s="171">
        <f t="shared" si="10"/>
        <v>209</v>
      </c>
      <c r="O57" s="171">
        <f t="shared" si="11"/>
        <v>235</v>
      </c>
      <c r="P57" s="12">
        <f t="shared" si="8"/>
        <v>444</v>
      </c>
      <c r="Q57" s="170">
        <f t="shared" si="9"/>
        <v>22.2</v>
      </c>
      <c r="R57" s="169"/>
      <c r="S57" s="12"/>
      <c r="T57" s="12"/>
      <c r="U57" s="12"/>
      <c r="V57" s="12"/>
    </row>
    <row r="58" spans="1:22" s="13" customFormat="1" ht="21">
      <c r="A58" s="12" t="s">
        <v>391</v>
      </c>
      <c r="B58" s="169">
        <v>1200</v>
      </c>
      <c r="C58" s="12">
        <v>48</v>
      </c>
      <c r="D58" s="12">
        <v>65</v>
      </c>
      <c r="E58" s="12">
        <f t="shared" si="7"/>
        <v>113</v>
      </c>
      <c r="F58" s="171">
        <v>53</v>
      </c>
      <c r="G58" s="171">
        <v>65</v>
      </c>
      <c r="H58" s="171">
        <v>29</v>
      </c>
      <c r="I58" s="171">
        <v>35</v>
      </c>
      <c r="J58" s="171">
        <v>28</v>
      </c>
      <c r="K58" s="171">
        <v>38</v>
      </c>
      <c r="L58" s="171">
        <v>40</v>
      </c>
      <c r="M58" s="171">
        <v>35</v>
      </c>
      <c r="N58" s="171">
        <f t="shared" si="10"/>
        <v>198</v>
      </c>
      <c r="O58" s="171">
        <f t="shared" si="11"/>
        <v>238</v>
      </c>
      <c r="P58" s="12">
        <f t="shared" si="8"/>
        <v>436</v>
      </c>
      <c r="Q58" s="170">
        <f t="shared" si="9"/>
        <v>36.333333333333336</v>
      </c>
      <c r="R58" s="169"/>
      <c r="S58" s="12"/>
      <c r="T58" s="12"/>
      <c r="U58" s="12"/>
      <c r="V58" s="12"/>
    </row>
    <row r="59" spans="1:22" s="13" customFormat="1" ht="42">
      <c r="A59" s="15" t="s">
        <v>390</v>
      </c>
      <c r="B59" s="169">
        <v>3800</v>
      </c>
      <c r="C59" s="12">
        <f>163+36</f>
        <v>199</v>
      </c>
      <c r="D59" s="12">
        <f>129+54</f>
        <v>183</v>
      </c>
      <c r="E59" s="12">
        <f t="shared" si="7"/>
        <v>382</v>
      </c>
      <c r="F59" s="171">
        <v>22</v>
      </c>
      <c r="G59" s="171">
        <v>22</v>
      </c>
      <c r="H59" s="171">
        <v>19</v>
      </c>
      <c r="I59" s="171">
        <v>25</v>
      </c>
      <c r="J59" s="171">
        <v>22</v>
      </c>
      <c r="K59" s="171">
        <v>11</v>
      </c>
      <c r="L59" s="171">
        <v>11</v>
      </c>
      <c r="M59" s="171">
        <v>8</v>
      </c>
      <c r="N59" s="171">
        <f t="shared" si="10"/>
        <v>273</v>
      </c>
      <c r="O59" s="171">
        <f t="shared" si="11"/>
        <v>249</v>
      </c>
      <c r="P59" s="12">
        <f t="shared" si="8"/>
        <v>522</v>
      </c>
      <c r="Q59" s="170">
        <f t="shared" si="9"/>
        <v>13.736842105263158</v>
      </c>
      <c r="R59" s="169"/>
      <c r="S59" s="12"/>
      <c r="T59" s="12"/>
      <c r="U59" s="12"/>
      <c r="V59" s="12"/>
    </row>
    <row r="60" spans="1:24" s="4" customFormat="1" ht="132.75" customHeight="1">
      <c r="A60" s="219" t="s">
        <v>0</v>
      </c>
      <c r="B60" s="210" t="s">
        <v>1</v>
      </c>
      <c r="C60" s="214" t="s">
        <v>58</v>
      </c>
      <c r="D60" s="215"/>
      <c r="E60" s="210" t="s">
        <v>59</v>
      </c>
      <c r="F60" s="214" t="s">
        <v>371</v>
      </c>
      <c r="G60" s="218"/>
      <c r="H60" s="218"/>
      <c r="I60" s="218"/>
      <c r="J60" s="218"/>
      <c r="K60" s="218"/>
      <c r="L60" s="218"/>
      <c r="M60" s="215"/>
      <c r="N60" s="214" t="s">
        <v>2</v>
      </c>
      <c r="O60" s="215"/>
      <c r="P60" s="210" t="s">
        <v>370</v>
      </c>
      <c r="Q60" s="210" t="s">
        <v>3</v>
      </c>
      <c r="R60" s="252" t="s">
        <v>4</v>
      </c>
      <c r="S60" s="210" t="s">
        <v>5</v>
      </c>
      <c r="T60" s="210" t="s">
        <v>6</v>
      </c>
      <c r="U60" s="210" t="s">
        <v>7</v>
      </c>
      <c r="V60" s="210" t="s">
        <v>8</v>
      </c>
      <c r="W60" s="3"/>
      <c r="X60" s="3"/>
    </row>
    <row r="61" spans="1:24" s="4" customFormat="1" ht="28.5" customHeight="1">
      <c r="A61" s="220"/>
      <c r="B61" s="211"/>
      <c r="C61" s="216"/>
      <c r="D61" s="217"/>
      <c r="E61" s="212"/>
      <c r="F61" s="213" t="s">
        <v>9</v>
      </c>
      <c r="G61" s="213"/>
      <c r="H61" s="213" t="s">
        <v>10</v>
      </c>
      <c r="I61" s="213"/>
      <c r="J61" s="213" t="s">
        <v>11</v>
      </c>
      <c r="K61" s="213"/>
      <c r="L61" s="213" t="s">
        <v>12</v>
      </c>
      <c r="M61" s="213"/>
      <c r="N61" s="216"/>
      <c r="O61" s="217"/>
      <c r="P61" s="212"/>
      <c r="Q61" s="211"/>
      <c r="R61" s="253"/>
      <c r="S61" s="211"/>
      <c r="T61" s="211"/>
      <c r="U61" s="211"/>
      <c r="V61" s="211"/>
      <c r="W61" s="3"/>
      <c r="X61" s="3"/>
    </row>
    <row r="62" spans="1:22" s="4" customFormat="1" ht="24" customHeight="1">
      <c r="A62" s="220"/>
      <c r="B62" s="212"/>
      <c r="C62" s="5" t="s">
        <v>56</v>
      </c>
      <c r="D62" s="5" t="s">
        <v>57</v>
      </c>
      <c r="E62" s="6" t="s">
        <v>60</v>
      </c>
      <c r="F62" s="5" t="s">
        <v>56</v>
      </c>
      <c r="G62" s="5" t="s">
        <v>57</v>
      </c>
      <c r="H62" s="5" t="s">
        <v>56</v>
      </c>
      <c r="I62" s="5" t="s">
        <v>57</v>
      </c>
      <c r="J62" s="5" t="s">
        <v>56</v>
      </c>
      <c r="K62" s="5" t="s">
        <v>57</v>
      </c>
      <c r="L62" s="5" t="s">
        <v>56</v>
      </c>
      <c r="M62" s="5" t="s">
        <v>57</v>
      </c>
      <c r="N62" s="5" t="s">
        <v>56</v>
      </c>
      <c r="O62" s="5" t="s">
        <v>57</v>
      </c>
      <c r="P62" s="6" t="s">
        <v>60</v>
      </c>
      <c r="Q62" s="212"/>
      <c r="R62" s="254"/>
      <c r="S62" s="212"/>
      <c r="T62" s="212"/>
      <c r="U62" s="212"/>
      <c r="V62" s="212"/>
    </row>
    <row r="63" spans="1:22" s="13" customFormat="1" ht="21">
      <c r="A63" s="23" t="s">
        <v>39</v>
      </c>
      <c r="B63" s="23"/>
      <c r="C63" s="12"/>
      <c r="D63" s="12"/>
      <c r="E63" s="12">
        <f aca="true" t="shared" si="12" ref="E63:E84">C63+D63</f>
        <v>0</v>
      </c>
      <c r="F63" s="12"/>
      <c r="G63" s="12"/>
      <c r="H63" s="12"/>
      <c r="I63" s="12"/>
      <c r="J63" s="12"/>
      <c r="K63" s="12"/>
      <c r="L63" s="12"/>
      <c r="M63" s="12"/>
      <c r="N63" s="12">
        <f aca="true" t="shared" si="13" ref="N63:N72">F63+H63+J63+L63</f>
        <v>0</v>
      </c>
      <c r="O63" s="12">
        <f aca="true" t="shared" si="14" ref="O63:O72">G63+I63+K63+M63</f>
        <v>0</v>
      </c>
      <c r="P63" s="12">
        <f aca="true" t="shared" si="15" ref="P63:P84">N63+O63</f>
        <v>0</v>
      </c>
      <c r="Q63" s="170" t="s">
        <v>365</v>
      </c>
      <c r="R63" s="169"/>
      <c r="S63" s="12"/>
      <c r="T63" s="12"/>
      <c r="U63" s="12"/>
      <c r="V63" s="12"/>
    </row>
    <row r="64" spans="1:22" ht="42">
      <c r="A64" s="16" t="s">
        <v>389</v>
      </c>
      <c r="B64" s="173">
        <v>4800</v>
      </c>
      <c r="C64" s="17"/>
      <c r="D64" s="17"/>
      <c r="E64" s="12">
        <f t="shared" si="12"/>
        <v>0</v>
      </c>
      <c r="F64" s="17"/>
      <c r="G64" s="17"/>
      <c r="H64" s="17"/>
      <c r="I64" s="17"/>
      <c r="J64" s="17"/>
      <c r="K64" s="17"/>
      <c r="L64" s="17"/>
      <c r="M64" s="17"/>
      <c r="N64" s="12">
        <f t="shared" si="13"/>
        <v>0</v>
      </c>
      <c r="O64" s="12">
        <f t="shared" si="14"/>
        <v>0</v>
      </c>
      <c r="P64" s="12">
        <f t="shared" si="15"/>
        <v>0</v>
      </c>
      <c r="Q64" s="170" t="s">
        <v>365</v>
      </c>
      <c r="R64" s="173"/>
      <c r="S64" s="17"/>
      <c r="T64" s="17"/>
      <c r="U64" s="17"/>
      <c r="V64" s="17"/>
    </row>
    <row r="65" spans="1:22" s="13" customFormat="1" ht="21">
      <c r="A65" s="12" t="s">
        <v>388</v>
      </c>
      <c r="B65" s="23"/>
      <c r="C65" s="12"/>
      <c r="D65" s="12"/>
      <c r="E65" s="12">
        <f t="shared" si="12"/>
        <v>0</v>
      </c>
      <c r="F65" s="171">
        <v>0</v>
      </c>
      <c r="G65" s="171">
        <v>0</v>
      </c>
      <c r="H65" s="171">
        <v>0</v>
      </c>
      <c r="I65" s="171">
        <v>0</v>
      </c>
      <c r="J65" s="171">
        <v>0</v>
      </c>
      <c r="K65" s="171">
        <v>0</v>
      </c>
      <c r="L65" s="171">
        <v>0</v>
      </c>
      <c r="M65" s="171">
        <v>0</v>
      </c>
      <c r="N65" s="12">
        <f t="shared" si="13"/>
        <v>0</v>
      </c>
      <c r="O65" s="12">
        <f t="shared" si="14"/>
        <v>0</v>
      </c>
      <c r="P65" s="12">
        <f t="shared" si="15"/>
        <v>0</v>
      </c>
      <c r="Q65" s="170" t="s">
        <v>365</v>
      </c>
      <c r="R65" s="169"/>
      <c r="S65" s="12"/>
      <c r="T65" s="12"/>
      <c r="U65" s="12"/>
      <c r="V65" s="12"/>
    </row>
    <row r="66" spans="1:22" s="13" customFormat="1" ht="42">
      <c r="A66" s="15" t="s">
        <v>387</v>
      </c>
      <c r="B66" s="23"/>
      <c r="C66" s="12"/>
      <c r="D66" s="12"/>
      <c r="E66" s="12">
        <f t="shared" si="12"/>
        <v>0</v>
      </c>
      <c r="F66" s="171">
        <v>0</v>
      </c>
      <c r="G66" s="171">
        <v>0</v>
      </c>
      <c r="H66" s="171">
        <v>0</v>
      </c>
      <c r="I66" s="171">
        <v>0</v>
      </c>
      <c r="J66" s="171">
        <v>0</v>
      </c>
      <c r="K66" s="171">
        <v>0</v>
      </c>
      <c r="L66" s="171">
        <v>0</v>
      </c>
      <c r="M66" s="171">
        <v>0</v>
      </c>
      <c r="N66" s="12">
        <f t="shared" si="13"/>
        <v>0</v>
      </c>
      <c r="O66" s="12">
        <f t="shared" si="14"/>
        <v>0</v>
      </c>
      <c r="P66" s="12">
        <f t="shared" si="15"/>
        <v>0</v>
      </c>
      <c r="Q66" s="170" t="s">
        <v>365</v>
      </c>
      <c r="R66" s="169"/>
      <c r="S66" s="12"/>
      <c r="T66" s="12"/>
      <c r="U66" s="12"/>
      <c r="V66" s="12"/>
    </row>
    <row r="67" spans="1:22" s="13" customFormat="1" ht="42">
      <c r="A67" s="15" t="s">
        <v>386</v>
      </c>
      <c r="B67" s="23"/>
      <c r="C67" s="12"/>
      <c r="D67" s="12"/>
      <c r="E67" s="12">
        <f t="shared" si="12"/>
        <v>0</v>
      </c>
      <c r="F67" s="171">
        <v>1</v>
      </c>
      <c r="G67" s="171">
        <v>1</v>
      </c>
      <c r="H67" s="171">
        <v>92</v>
      </c>
      <c r="I67" s="171">
        <v>71</v>
      </c>
      <c r="J67" s="171">
        <v>0</v>
      </c>
      <c r="K67" s="171">
        <v>0</v>
      </c>
      <c r="L67" s="171">
        <v>0</v>
      </c>
      <c r="M67" s="171">
        <v>0</v>
      </c>
      <c r="N67" s="12">
        <f t="shared" si="13"/>
        <v>93</v>
      </c>
      <c r="O67" s="12">
        <f t="shared" si="14"/>
        <v>72</v>
      </c>
      <c r="P67" s="12">
        <f t="shared" si="15"/>
        <v>165</v>
      </c>
      <c r="Q67" s="170" t="s">
        <v>365</v>
      </c>
      <c r="R67" s="169"/>
      <c r="S67" s="12"/>
      <c r="T67" s="12"/>
      <c r="U67" s="12"/>
      <c r="V67" s="12"/>
    </row>
    <row r="68" spans="1:22" s="13" customFormat="1" ht="42">
      <c r="A68" s="15" t="s">
        <v>385</v>
      </c>
      <c r="B68" s="23"/>
      <c r="C68" s="12"/>
      <c r="D68" s="12"/>
      <c r="E68" s="12">
        <f t="shared" si="12"/>
        <v>0</v>
      </c>
      <c r="F68" s="171">
        <v>1</v>
      </c>
      <c r="G68" s="171">
        <v>1</v>
      </c>
      <c r="H68" s="171">
        <v>230</v>
      </c>
      <c r="I68" s="171">
        <v>250</v>
      </c>
      <c r="J68" s="171">
        <v>1</v>
      </c>
      <c r="K68" s="171">
        <v>1</v>
      </c>
      <c r="L68" s="171">
        <v>0</v>
      </c>
      <c r="M68" s="171">
        <v>0</v>
      </c>
      <c r="N68" s="12">
        <f t="shared" si="13"/>
        <v>232</v>
      </c>
      <c r="O68" s="12">
        <f t="shared" si="14"/>
        <v>252</v>
      </c>
      <c r="P68" s="12">
        <f t="shared" si="15"/>
        <v>484</v>
      </c>
      <c r="Q68" s="170" t="s">
        <v>365</v>
      </c>
      <c r="R68" s="169"/>
      <c r="S68" s="12"/>
      <c r="T68" s="12"/>
      <c r="U68" s="12"/>
      <c r="V68" s="12"/>
    </row>
    <row r="69" spans="1:22" s="13" customFormat="1" ht="21">
      <c r="A69" s="12" t="s">
        <v>384</v>
      </c>
      <c r="B69" s="23"/>
      <c r="C69" s="12"/>
      <c r="D69" s="12"/>
      <c r="E69" s="12">
        <f t="shared" si="12"/>
        <v>0</v>
      </c>
      <c r="F69" s="171">
        <v>0</v>
      </c>
      <c r="G69" s="171">
        <v>0</v>
      </c>
      <c r="H69" s="171">
        <v>0</v>
      </c>
      <c r="I69" s="171">
        <v>0</v>
      </c>
      <c r="J69" s="171">
        <v>0</v>
      </c>
      <c r="K69" s="171">
        <v>0</v>
      </c>
      <c r="L69" s="171">
        <v>0</v>
      </c>
      <c r="M69" s="171">
        <v>0</v>
      </c>
      <c r="N69" s="12">
        <f t="shared" si="13"/>
        <v>0</v>
      </c>
      <c r="O69" s="12">
        <f t="shared" si="14"/>
        <v>0</v>
      </c>
      <c r="P69" s="12">
        <f t="shared" si="15"/>
        <v>0</v>
      </c>
      <c r="Q69" s="170" t="s">
        <v>365</v>
      </c>
      <c r="R69" s="169"/>
      <c r="S69" s="12"/>
      <c r="T69" s="12"/>
      <c r="U69" s="12"/>
      <c r="V69" s="12"/>
    </row>
    <row r="70" spans="1:22" s="13" customFormat="1" ht="42">
      <c r="A70" s="15" t="s">
        <v>383</v>
      </c>
      <c r="B70" s="23"/>
      <c r="C70" s="12"/>
      <c r="D70" s="12"/>
      <c r="E70" s="12">
        <f t="shared" si="12"/>
        <v>0</v>
      </c>
      <c r="F70" s="171">
        <v>0</v>
      </c>
      <c r="G70" s="171">
        <v>0</v>
      </c>
      <c r="H70" s="171">
        <v>0</v>
      </c>
      <c r="I70" s="171">
        <v>0</v>
      </c>
      <c r="J70" s="171">
        <v>0</v>
      </c>
      <c r="K70" s="171">
        <v>0</v>
      </c>
      <c r="L70" s="171">
        <v>0</v>
      </c>
      <c r="M70" s="171">
        <v>0</v>
      </c>
      <c r="N70" s="12">
        <f t="shared" si="13"/>
        <v>0</v>
      </c>
      <c r="O70" s="12">
        <f t="shared" si="14"/>
        <v>0</v>
      </c>
      <c r="P70" s="12">
        <f t="shared" si="15"/>
        <v>0</v>
      </c>
      <c r="Q70" s="170" t="s">
        <v>365</v>
      </c>
      <c r="R70" s="169"/>
      <c r="S70" s="12"/>
      <c r="T70" s="12"/>
      <c r="U70" s="12"/>
      <c r="V70" s="12"/>
    </row>
    <row r="71" spans="1:22" s="13" customFormat="1" ht="21">
      <c r="A71" s="12" t="s">
        <v>382</v>
      </c>
      <c r="B71" s="23"/>
      <c r="C71" s="12"/>
      <c r="D71" s="12"/>
      <c r="E71" s="12">
        <f t="shared" si="12"/>
        <v>0</v>
      </c>
      <c r="F71" s="171">
        <v>0</v>
      </c>
      <c r="G71" s="171">
        <v>0</v>
      </c>
      <c r="H71" s="171">
        <v>0</v>
      </c>
      <c r="I71" s="171">
        <v>0</v>
      </c>
      <c r="J71" s="171">
        <v>0</v>
      </c>
      <c r="K71" s="171">
        <v>0</v>
      </c>
      <c r="L71" s="171">
        <v>0</v>
      </c>
      <c r="M71" s="171">
        <v>0</v>
      </c>
      <c r="N71" s="12">
        <f t="shared" si="13"/>
        <v>0</v>
      </c>
      <c r="O71" s="12">
        <f t="shared" si="14"/>
        <v>0</v>
      </c>
      <c r="P71" s="12">
        <f t="shared" si="15"/>
        <v>0</v>
      </c>
      <c r="Q71" s="170" t="s">
        <v>365</v>
      </c>
      <c r="R71" s="169"/>
      <c r="S71" s="12"/>
      <c r="T71" s="12"/>
      <c r="U71" s="12"/>
      <c r="V71" s="12"/>
    </row>
    <row r="72" spans="1:22" s="13" customFormat="1" ht="21">
      <c r="A72" s="12" t="s">
        <v>381</v>
      </c>
      <c r="B72" s="23"/>
      <c r="C72" s="12"/>
      <c r="D72" s="12"/>
      <c r="E72" s="12">
        <f t="shared" si="12"/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71">
        <v>0</v>
      </c>
      <c r="L72" s="171">
        <v>0</v>
      </c>
      <c r="M72" s="171">
        <v>0</v>
      </c>
      <c r="N72" s="12">
        <f t="shared" si="13"/>
        <v>0</v>
      </c>
      <c r="O72" s="12">
        <f t="shared" si="14"/>
        <v>0</v>
      </c>
      <c r="P72" s="12">
        <f t="shared" si="15"/>
        <v>0</v>
      </c>
      <c r="Q72" s="170" t="s">
        <v>365</v>
      </c>
      <c r="R72" s="169"/>
      <c r="S72" s="12"/>
      <c r="T72" s="12"/>
      <c r="U72" s="12"/>
      <c r="V72" s="12"/>
    </row>
    <row r="73" spans="1:22" ht="21">
      <c r="A73" s="17" t="s">
        <v>380</v>
      </c>
      <c r="B73" s="153">
        <v>43399</v>
      </c>
      <c r="C73" s="17">
        <f>120+367</f>
        <v>487</v>
      </c>
      <c r="D73" s="17">
        <f>108+369</f>
        <v>477</v>
      </c>
      <c r="E73" s="12">
        <f t="shared" si="12"/>
        <v>964</v>
      </c>
      <c r="F73" s="171">
        <v>387</v>
      </c>
      <c r="G73" s="171">
        <v>376</v>
      </c>
      <c r="H73" s="171">
        <v>367</v>
      </c>
      <c r="I73" s="171">
        <v>370</v>
      </c>
      <c r="J73" s="171">
        <v>280</v>
      </c>
      <c r="K73" s="171">
        <v>275</v>
      </c>
      <c r="L73" s="171">
        <v>255</v>
      </c>
      <c r="M73" s="171">
        <v>245</v>
      </c>
      <c r="N73" s="171">
        <f>F73+H73+J73+L73+C73</f>
        <v>1776</v>
      </c>
      <c r="O73" s="171">
        <f>G73+I73+K73+M73+D73</f>
        <v>1743</v>
      </c>
      <c r="P73" s="12">
        <f t="shared" si="15"/>
        <v>3519</v>
      </c>
      <c r="Q73" s="170">
        <f>P73*100/B73</f>
        <v>8.108481762252586</v>
      </c>
      <c r="R73" s="173">
        <v>610800</v>
      </c>
      <c r="S73" s="17"/>
      <c r="T73" s="17"/>
      <c r="U73" s="17"/>
      <c r="V73" s="17"/>
    </row>
    <row r="74" spans="1:22" ht="84">
      <c r="A74" s="178" t="s">
        <v>379</v>
      </c>
      <c r="B74" s="177"/>
      <c r="C74" s="174"/>
      <c r="D74" s="174"/>
      <c r="E74" s="12">
        <f t="shared" si="12"/>
        <v>0</v>
      </c>
      <c r="F74" s="174"/>
      <c r="G74" s="174"/>
      <c r="H74" s="174"/>
      <c r="I74" s="174"/>
      <c r="J74" s="174"/>
      <c r="K74" s="174"/>
      <c r="L74" s="174"/>
      <c r="M74" s="174"/>
      <c r="N74" s="174">
        <f aca="true" t="shared" si="16" ref="N74:N84">F74+H74+J74+L74</f>
        <v>0</v>
      </c>
      <c r="O74" s="174">
        <f aca="true" t="shared" si="17" ref="O74:O84">G74+I74+K74+M74</f>
        <v>0</v>
      </c>
      <c r="P74" s="174">
        <f t="shared" si="15"/>
        <v>0</v>
      </c>
      <c r="Q74" s="176" t="s">
        <v>365</v>
      </c>
      <c r="R74" s="175"/>
      <c r="S74" s="174"/>
      <c r="T74" s="174"/>
      <c r="U74" s="174"/>
      <c r="V74" s="174"/>
    </row>
    <row r="75" spans="1:22" s="13" customFormat="1" ht="21">
      <c r="A75" s="23" t="s">
        <v>41</v>
      </c>
      <c r="B75" s="23"/>
      <c r="C75" s="12"/>
      <c r="D75" s="12"/>
      <c r="E75" s="12">
        <f t="shared" si="12"/>
        <v>0</v>
      </c>
      <c r="F75" s="12"/>
      <c r="G75" s="12"/>
      <c r="H75" s="12"/>
      <c r="I75" s="12"/>
      <c r="J75" s="12"/>
      <c r="K75" s="12"/>
      <c r="L75" s="12"/>
      <c r="M75" s="12"/>
      <c r="N75" s="12">
        <f t="shared" si="16"/>
        <v>0</v>
      </c>
      <c r="O75" s="12">
        <f t="shared" si="17"/>
        <v>0</v>
      </c>
      <c r="P75" s="12">
        <f t="shared" si="15"/>
        <v>0</v>
      </c>
      <c r="Q75" s="170" t="s">
        <v>365</v>
      </c>
      <c r="R75" s="169"/>
      <c r="S75" s="12"/>
      <c r="T75" s="12"/>
      <c r="U75" s="12"/>
      <c r="V75" s="12"/>
    </row>
    <row r="76" spans="1:22" s="13" customFormat="1" ht="21">
      <c r="A76" s="23" t="s">
        <v>42</v>
      </c>
      <c r="B76" s="23"/>
      <c r="C76" s="12"/>
      <c r="D76" s="12"/>
      <c r="E76" s="12">
        <f t="shared" si="12"/>
        <v>0</v>
      </c>
      <c r="F76" s="12"/>
      <c r="G76" s="12"/>
      <c r="H76" s="12"/>
      <c r="I76" s="12"/>
      <c r="J76" s="12"/>
      <c r="K76" s="12"/>
      <c r="L76" s="12"/>
      <c r="M76" s="12"/>
      <c r="N76" s="12">
        <f t="shared" si="16"/>
        <v>0</v>
      </c>
      <c r="O76" s="12">
        <f t="shared" si="17"/>
        <v>0</v>
      </c>
      <c r="P76" s="12">
        <f t="shared" si="15"/>
        <v>0</v>
      </c>
      <c r="Q76" s="170" t="s">
        <v>365</v>
      </c>
      <c r="R76" s="169">
        <v>263890</v>
      </c>
      <c r="S76" s="12"/>
      <c r="T76" s="12"/>
      <c r="U76" s="12"/>
      <c r="V76" s="12"/>
    </row>
    <row r="77" spans="1:22" s="13" customFormat="1" ht="21">
      <c r="A77" s="23" t="s">
        <v>43</v>
      </c>
      <c r="B77" s="23"/>
      <c r="C77" s="12"/>
      <c r="D77" s="12"/>
      <c r="E77" s="12">
        <f t="shared" si="12"/>
        <v>0</v>
      </c>
      <c r="F77" s="12"/>
      <c r="G77" s="12"/>
      <c r="H77" s="12"/>
      <c r="I77" s="12"/>
      <c r="J77" s="12"/>
      <c r="K77" s="12"/>
      <c r="L77" s="12"/>
      <c r="M77" s="12"/>
      <c r="N77" s="12">
        <f t="shared" si="16"/>
        <v>0</v>
      </c>
      <c r="O77" s="12">
        <f t="shared" si="17"/>
        <v>0</v>
      </c>
      <c r="P77" s="12">
        <f t="shared" si="15"/>
        <v>0</v>
      </c>
      <c r="Q77" s="170" t="s">
        <v>365</v>
      </c>
      <c r="R77" s="169">
        <f>R78+R79+R80+R82+R83+R84</f>
        <v>269488</v>
      </c>
      <c r="S77" s="12"/>
      <c r="T77" s="12"/>
      <c r="U77" s="12"/>
      <c r="V77" s="12"/>
    </row>
    <row r="78" spans="1:22" ht="21">
      <c r="A78" s="16" t="s">
        <v>378</v>
      </c>
      <c r="B78" s="26">
        <v>1147</v>
      </c>
      <c r="C78" s="17"/>
      <c r="D78" s="17"/>
      <c r="E78" s="12">
        <f t="shared" si="12"/>
        <v>0</v>
      </c>
      <c r="F78" s="171">
        <v>0</v>
      </c>
      <c r="G78" s="171">
        <v>0</v>
      </c>
      <c r="H78" s="171">
        <v>0</v>
      </c>
      <c r="I78" s="171">
        <v>0</v>
      </c>
      <c r="J78" s="171">
        <v>0</v>
      </c>
      <c r="K78" s="171">
        <v>0</v>
      </c>
      <c r="L78" s="171">
        <v>0</v>
      </c>
      <c r="M78" s="171">
        <v>0</v>
      </c>
      <c r="N78" s="12">
        <f t="shared" si="16"/>
        <v>0</v>
      </c>
      <c r="O78" s="12">
        <f t="shared" si="17"/>
        <v>0</v>
      </c>
      <c r="P78" s="12">
        <f t="shared" si="15"/>
        <v>0</v>
      </c>
      <c r="Q78" s="170">
        <f>P78*100/B78</f>
        <v>0</v>
      </c>
      <c r="R78" s="173">
        <v>45600</v>
      </c>
      <c r="S78" s="17"/>
      <c r="T78" s="17"/>
      <c r="U78" s="17"/>
      <c r="V78" s="17"/>
    </row>
    <row r="79" spans="1:22" ht="21">
      <c r="A79" s="16" t="s">
        <v>377</v>
      </c>
      <c r="B79" s="26">
        <v>1147</v>
      </c>
      <c r="C79" s="17"/>
      <c r="D79" s="17"/>
      <c r="E79" s="12">
        <f t="shared" si="12"/>
        <v>0</v>
      </c>
      <c r="F79" s="171">
        <v>0</v>
      </c>
      <c r="G79" s="171">
        <v>0</v>
      </c>
      <c r="H79" s="171">
        <v>0</v>
      </c>
      <c r="I79" s="171">
        <v>0</v>
      </c>
      <c r="J79" s="171">
        <v>0</v>
      </c>
      <c r="K79" s="171">
        <v>0</v>
      </c>
      <c r="L79" s="171">
        <v>0</v>
      </c>
      <c r="M79" s="171">
        <v>0</v>
      </c>
      <c r="N79" s="12">
        <f t="shared" si="16"/>
        <v>0</v>
      </c>
      <c r="O79" s="12">
        <f t="shared" si="17"/>
        <v>0</v>
      </c>
      <c r="P79" s="12">
        <f t="shared" si="15"/>
        <v>0</v>
      </c>
      <c r="Q79" s="170">
        <f>P79*100/B79</f>
        <v>0</v>
      </c>
      <c r="R79" s="173">
        <v>20788</v>
      </c>
      <c r="S79" s="17"/>
      <c r="T79" s="17"/>
      <c r="U79" s="17"/>
      <c r="V79" s="17"/>
    </row>
    <row r="80" spans="1:22" ht="21">
      <c r="A80" s="16" t="s">
        <v>376</v>
      </c>
      <c r="B80" s="26"/>
      <c r="C80" s="17"/>
      <c r="D80" s="17"/>
      <c r="E80" s="12">
        <f t="shared" si="12"/>
        <v>0</v>
      </c>
      <c r="F80" s="171">
        <v>0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171">
        <v>0</v>
      </c>
      <c r="M80" s="171">
        <v>0</v>
      </c>
      <c r="N80" s="12">
        <f t="shared" si="16"/>
        <v>0</v>
      </c>
      <c r="O80" s="12">
        <f t="shared" si="17"/>
        <v>0</v>
      </c>
      <c r="P80" s="12">
        <f t="shared" si="15"/>
        <v>0</v>
      </c>
      <c r="Q80" s="170" t="s">
        <v>365</v>
      </c>
      <c r="R80" s="173">
        <v>8500</v>
      </c>
      <c r="S80" s="17"/>
      <c r="T80" s="17"/>
      <c r="U80" s="17"/>
      <c r="V80" s="17"/>
    </row>
    <row r="81" spans="1:22" ht="21">
      <c r="A81" s="16" t="s">
        <v>375</v>
      </c>
      <c r="B81" s="26"/>
      <c r="C81" s="17"/>
      <c r="D81" s="17"/>
      <c r="E81" s="12">
        <f t="shared" si="12"/>
        <v>0</v>
      </c>
      <c r="F81" s="171">
        <v>0</v>
      </c>
      <c r="G81" s="171">
        <v>0</v>
      </c>
      <c r="H81" s="171">
        <v>0</v>
      </c>
      <c r="I81" s="171">
        <v>0</v>
      </c>
      <c r="J81" s="171">
        <v>0</v>
      </c>
      <c r="K81" s="171">
        <v>0</v>
      </c>
      <c r="L81" s="171">
        <v>0</v>
      </c>
      <c r="M81" s="171">
        <v>0</v>
      </c>
      <c r="N81" s="12">
        <f t="shared" si="16"/>
        <v>0</v>
      </c>
      <c r="O81" s="12">
        <f t="shared" si="17"/>
        <v>0</v>
      </c>
      <c r="P81" s="12">
        <f t="shared" si="15"/>
        <v>0</v>
      </c>
      <c r="Q81" s="170" t="s">
        <v>365</v>
      </c>
      <c r="R81" s="173"/>
      <c r="S81" s="17"/>
      <c r="T81" s="17"/>
      <c r="U81" s="17"/>
      <c r="V81" s="17"/>
    </row>
    <row r="82" spans="1:22" ht="21">
      <c r="A82" s="16" t="s">
        <v>374</v>
      </c>
      <c r="B82" s="26">
        <v>200</v>
      </c>
      <c r="C82" s="17"/>
      <c r="D82" s="17"/>
      <c r="E82" s="12">
        <f t="shared" si="12"/>
        <v>0</v>
      </c>
      <c r="F82" s="171">
        <v>0</v>
      </c>
      <c r="G82" s="171">
        <v>0</v>
      </c>
      <c r="H82" s="171">
        <v>0</v>
      </c>
      <c r="I82" s="171">
        <v>0</v>
      </c>
      <c r="J82" s="171">
        <v>0</v>
      </c>
      <c r="K82" s="171">
        <v>0</v>
      </c>
      <c r="L82" s="171">
        <v>0</v>
      </c>
      <c r="M82" s="171">
        <v>0</v>
      </c>
      <c r="N82" s="12">
        <f t="shared" si="16"/>
        <v>0</v>
      </c>
      <c r="O82" s="12">
        <f t="shared" si="17"/>
        <v>0</v>
      </c>
      <c r="P82" s="12">
        <f t="shared" si="15"/>
        <v>0</v>
      </c>
      <c r="Q82" s="170" t="s">
        <v>365</v>
      </c>
      <c r="R82" s="173">
        <v>111500</v>
      </c>
      <c r="S82" s="17"/>
      <c r="T82" s="17"/>
      <c r="U82" s="17"/>
      <c r="V82" s="17"/>
    </row>
    <row r="83" spans="1:22" ht="21">
      <c r="A83" s="16" t="s">
        <v>373</v>
      </c>
      <c r="B83" s="26">
        <v>100</v>
      </c>
      <c r="C83" s="17"/>
      <c r="D83" s="17"/>
      <c r="E83" s="12">
        <f t="shared" si="12"/>
        <v>0</v>
      </c>
      <c r="F83" s="171">
        <v>0</v>
      </c>
      <c r="G83" s="171">
        <v>0</v>
      </c>
      <c r="H83" s="171">
        <v>0</v>
      </c>
      <c r="I83" s="171">
        <v>0</v>
      </c>
      <c r="J83" s="171">
        <v>0</v>
      </c>
      <c r="K83" s="171">
        <v>0</v>
      </c>
      <c r="L83" s="171">
        <v>0</v>
      </c>
      <c r="M83" s="171">
        <v>0</v>
      </c>
      <c r="N83" s="12">
        <f t="shared" si="16"/>
        <v>0</v>
      </c>
      <c r="O83" s="12">
        <f t="shared" si="17"/>
        <v>0</v>
      </c>
      <c r="P83" s="12">
        <f t="shared" si="15"/>
        <v>0</v>
      </c>
      <c r="Q83" s="170" t="s">
        <v>365</v>
      </c>
      <c r="R83" s="173">
        <v>76600</v>
      </c>
      <c r="S83" s="17"/>
      <c r="T83" s="17"/>
      <c r="U83" s="17"/>
      <c r="V83" s="17"/>
    </row>
    <row r="84" spans="1:22" ht="42">
      <c r="A84" s="16" t="s">
        <v>372</v>
      </c>
      <c r="B84" s="26">
        <v>18</v>
      </c>
      <c r="C84" s="17"/>
      <c r="D84" s="17"/>
      <c r="E84" s="12">
        <f t="shared" si="12"/>
        <v>0</v>
      </c>
      <c r="F84" s="171">
        <v>0</v>
      </c>
      <c r="G84" s="171">
        <v>0</v>
      </c>
      <c r="H84" s="171">
        <v>0</v>
      </c>
      <c r="I84" s="171">
        <v>0</v>
      </c>
      <c r="J84" s="171">
        <v>0</v>
      </c>
      <c r="K84" s="171">
        <v>0</v>
      </c>
      <c r="L84" s="171">
        <v>0</v>
      </c>
      <c r="M84" s="171">
        <v>0</v>
      </c>
      <c r="N84" s="12">
        <f t="shared" si="16"/>
        <v>0</v>
      </c>
      <c r="O84" s="12">
        <f t="shared" si="17"/>
        <v>0</v>
      </c>
      <c r="P84" s="12">
        <f t="shared" si="15"/>
        <v>0</v>
      </c>
      <c r="Q84" s="170" t="s">
        <v>365</v>
      </c>
      <c r="R84" s="173">
        <v>6500</v>
      </c>
      <c r="S84" s="17"/>
      <c r="T84" s="17"/>
      <c r="U84" s="17"/>
      <c r="V84" s="17"/>
    </row>
    <row r="85" spans="1:24" s="4" customFormat="1" ht="132.75" customHeight="1">
      <c r="A85" s="219" t="s">
        <v>0</v>
      </c>
      <c r="B85" s="210" t="s">
        <v>1</v>
      </c>
      <c r="C85" s="214" t="s">
        <v>58</v>
      </c>
      <c r="D85" s="215"/>
      <c r="E85" s="210" t="s">
        <v>59</v>
      </c>
      <c r="F85" s="214" t="s">
        <v>371</v>
      </c>
      <c r="G85" s="218"/>
      <c r="H85" s="218"/>
      <c r="I85" s="218"/>
      <c r="J85" s="218"/>
      <c r="K85" s="218"/>
      <c r="L85" s="218"/>
      <c r="M85" s="215"/>
      <c r="N85" s="214" t="s">
        <v>2</v>
      </c>
      <c r="O85" s="215"/>
      <c r="P85" s="210" t="s">
        <v>370</v>
      </c>
      <c r="Q85" s="210" t="s">
        <v>3</v>
      </c>
      <c r="R85" s="252" t="s">
        <v>4</v>
      </c>
      <c r="S85" s="210" t="s">
        <v>5</v>
      </c>
      <c r="T85" s="210" t="s">
        <v>6</v>
      </c>
      <c r="U85" s="210" t="s">
        <v>7</v>
      </c>
      <c r="V85" s="210" t="s">
        <v>8</v>
      </c>
      <c r="W85" s="3"/>
      <c r="X85" s="3"/>
    </row>
    <row r="86" spans="1:24" s="4" customFormat="1" ht="28.5" customHeight="1">
      <c r="A86" s="220"/>
      <c r="B86" s="211"/>
      <c r="C86" s="216"/>
      <c r="D86" s="217"/>
      <c r="E86" s="212"/>
      <c r="F86" s="213" t="s">
        <v>9</v>
      </c>
      <c r="G86" s="213"/>
      <c r="H86" s="213" t="s">
        <v>10</v>
      </c>
      <c r="I86" s="213"/>
      <c r="J86" s="213" t="s">
        <v>11</v>
      </c>
      <c r="K86" s="213"/>
      <c r="L86" s="213" t="s">
        <v>12</v>
      </c>
      <c r="M86" s="213"/>
      <c r="N86" s="216"/>
      <c r="O86" s="217"/>
      <c r="P86" s="212"/>
      <c r="Q86" s="211"/>
      <c r="R86" s="253"/>
      <c r="S86" s="211"/>
      <c r="T86" s="211"/>
      <c r="U86" s="211"/>
      <c r="V86" s="211"/>
      <c r="W86" s="3"/>
      <c r="X86" s="3"/>
    </row>
    <row r="87" spans="1:22" s="4" customFormat="1" ht="24" customHeight="1">
      <c r="A87" s="220"/>
      <c r="B87" s="212"/>
      <c r="C87" s="5" t="s">
        <v>56</v>
      </c>
      <c r="D87" s="5" t="s">
        <v>57</v>
      </c>
      <c r="E87" s="6" t="s">
        <v>60</v>
      </c>
      <c r="F87" s="5" t="s">
        <v>56</v>
      </c>
      <c r="G87" s="5" t="s">
        <v>57</v>
      </c>
      <c r="H87" s="5" t="s">
        <v>56</v>
      </c>
      <c r="I87" s="5" t="s">
        <v>57</v>
      </c>
      <c r="J87" s="5" t="s">
        <v>56</v>
      </c>
      <c r="K87" s="5" t="s">
        <v>57</v>
      </c>
      <c r="L87" s="5" t="s">
        <v>56</v>
      </c>
      <c r="M87" s="5" t="s">
        <v>57</v>
      </c>
      <c r="N87" s="5" t="s">
        <v>56</v>
      </c>
      <c r="O87" s="5" t="s">
        <v>57</v>
      </c>
      <c r="P87" s="6" t="s">
        <v>60</v>
      </c>
      <c r="Q87" s="212"/>
      <c r="R87" s="254"/>
      <c r="S87" s="212"/>
      <c r="T87" s="212"/>
      <c r="U87" s="212"/>
      <c r="V87" s="212"/>
    </row>
    <row r="88" spans="1:22" s="13" customFormat="1" ht="21">
      <c r="A88" s="23" t="s">
        <v>46</v>
      </c>
      <c r="B88" s="23">
        <v>2000</v>
      </c>
      <c r="C88" s="23"/>
      <c r="D88" s="23"/>
      <c r="E88" s="12">
        <f aca="true" t="shared" si="18" ref="E88:E105">C88+D88</f>
        <v>0</v>
      </c>
      <c r="F88" s="23">
        <f aca="true" t="shared" si="19" ref="F88:M88">F89+F92+F95</f>
        <v>17</v>
      </c>
      <c r="G88" s="23">
        <f t="shared" si="19"/>
        <v>14</v>
      </c>
      <c r="H88" s="23">
        <f t="shared" si="19"/>
        <v>579</v>
      </c>
      <c r="I88" s="23">
        <f t="shared" si="19"/>
        <v>495</v>
      </c>
      <c r="J88" s="23">
        <f t="shared" si="19"/>
        <v>22</v>
      </c>
      <c r="K88" s="23">
        <f t="shared" si="19"/>
        <v>15</v>
      </c>
      <c r="L88" s="23">
        <f t="shared" si="19"/>
        <v>0</v>
      </c>
      <c r="M88" s="23">
        <f t="shared" si="19"/>
        <v>5</v>
      </c>
      <c r="N88" s="23">
        <f aca="true" t="shared" si="20" ref="N88:N105">F88+H88+J88+L88</f>
        <v>618</v>
      </c>
      <c r="O88" s="23">
        <f aca="true" t="shared" si="21" ref="O88:O105">G88+I88+K88+M88</f>
        <v>529</v>
      </c>
      <c r="P88" s="23">
        <f aca="true" t="shared" si="22" ref="P88:P105">N88+O88</f>
        <v>1147</v>
      </c>
      <c r="Q88" s="170">
        <f>P88*100/B88</f>
        <v>57.35</v>
      </c>
      <c r="R88" s="169"/>
      <c r="S88" s="23"/>
      <c r="T88" s="23"/>
      <c r="U88" s="23"/>
      <c r="V88" s="23"/>
    </row>
    <row r="89" spans="1:22" s="13" customFormat="1" ht="21">
      <c r="A89" s="164" t="s">
        <v>47</v>
      </c>
      <c r="B89" s="168"/>
      <c r="C89" s="164"/>
      <c r="D89" s="164"/>
      <c r="E89" s="12">
        <f t="shared" si="18"/>
        <v>0</v>
      </c>
      <c r="F89" s="168">
        <f aca="true" t="shared" si="23" ref="F89:M89">F90+F91</f>
        <v>3</v>
      </c>
      <c r="G89" s="168">
        <f t="shared" si="23"/>
        <v>4</v>
      </c>
      <c r="H89" s="168">
        <f t="shared" si="23"/>
        <v>10</v>
      </c>
      <c r="I89" s="168">
        <f t="shared" si="23"/>
        <v>24</v>
      </c>
      <c r="J89" s="168">
        <f t="shared" si="23"/>
        <v>0</v>
      </c>
      <c r="K89" s="168">
        <f t="shared" si="23"/>
        <v>0</v>
      </c>
      <c r="L89" s="168">
        <f t="shared" si="23"/>
        <v>0</v>
      </c>
      <c r="M89" s="168">
        <f t="shared" si="23"/>
        <v>0</v>
      </c>
      <c r="N89" s="168">
        <f t="shared" si="20"/>
        <v>13</v>
      </c>
      <c r="O89" s="168">
        <f t="shared" si="21"/>
        <v>28</v>
      </c>
      <c r="P89" s="168">
        <f t="shared" si="22"/>
        <v>41</v>
      </c>
      <c r="Q89" s="166" t="s">
        <v>365</v>
      </c>
      <c r="R89" s="165"/>
      <c r="S89" s="164"/>
      <c r="T89" s="164"/>
      <c r="U89" s="164"/>
      <c r="V89" s="164"/>
    </row>
    <row r="90" spans="1:22" s="13" customFormat="1" ht="21">
      <c r="A90" s="12" t="s">
        <v>369</v>
      </c>
      <c r="B90" s="23"/>
      <c r="C90" s="12"/>
      <c r="D90" s="12"/>
      <c r="E90" s="12">
        <f t="shared" si="18"/>
        <v>0</v>
      </c>
      <c r="F90" s="171">
        <v>0</v>
      </c>
      <c r="G90" s="171">
        <v>0</v>
      </c>
      <c r="H90" s="12">
        <v>6</v>
      </c>
      <c r="I90" s="12">
        <v>15</v>
      </c>
      <c r="J90" s="171">
        <v>0</v>
      </c>
      <c r="K90" s="171">
        <v>0</v>
      </c>
      <c r="L90" s="171">
        <v>0</v>
      </c>
      <c r="M90" s="171">
        <v>0</v>
      </c>
      <c r="N90" s="12">
        <f t="shared" si="20"/>
        <v>6</v>
      </c>
      <c r="O90" s="12">
        <f t="shared" si="21"/>
        <v>15</v>
      </c>
      <c r="P90" s="12">
        <f t="shared" si="22"/>
        <v>21</v>
      </c>
      <c r="Q90" s="170" t="s">
        <v>365</v>
      </c>
      <c r="R90" s="169"/>
      <c r="S90" s="12"/>
      <c r="T90" s="12"/>
      <c r="U90" s="12"/>
      <c r="V90" s="12"/>
    </row>
    <row r="91" spans="1:22" s="13" customFormat="1" ht="21">
      <c r="A91" s="12" t="s">
        <v>368</v>
      </c>
      <c r="B91" s="23"/>
      <c r="C91" s="12"/>
      <c r="D91" s="12"/>
      <c r="E91" s="12">
        <f t="shared" si="18"/>
        <v>0</v>
      </c>
      <c r="F91" s="12">
        <v>3</v>
      </c>
      <c r="G91" s="12">
        <v>4</v>
      </c>
      <c r="H91" s="12">
        <v>4</v>
      </c>
      <c r="I91" s="12">
        <v>9</v>
      </c>
      <c r="J91" s="171">
        <v>0</v>
      </c>
      <c r="K91" s="171">
        <v>0</v>
      </c>
      <c r="L91" s="171">
        <v>0</v>
      </c>
      <c r="M91" s="171">
        <v>0</v>
      </c>
      <c r="N91" s="12">
        <f t="shared" si="20"/>
        <v>7</v>
      </c>
      <c r="O91" s="12">
        <f t="shared" si="21"/>
        <v>13</v>
      </c>
      <c r="P91" s="12">
        <f t="shared" si="22"/>
        <v>20</v>
      </c>
      <c r="Q91" s="170" t="s">
        <v>365</v>
      </c>
      <c r="R91" s="169"/>
      <c r="S91" s="12"/>
      <c r="T91" s="12"/>
      <c r="U91" s="12"/>
      <c r="V91" s="12"/>
    </row>
    <row r="92" spans="1:22" s="13" customFormat="1" ht="21">
      <c r="A92" s="164" t="s">
        <v>48</v>
      </c>
      <c r="B92" s="168"/>
      <c r="C92" s="164"/>
      <c r="D92" s="164"/>
      <c r="E92" s="12">
        <f t="shared" si="18"/>
        <v>0</v>
      </c>
      <c r="F92" s="168">
        <f aca="true" t="shared" si="24" ref="F92:K92">F93+F94</f>
        <v>14</v>
      </c>
      <c r="G92" s="168">
        <f t="shared" si="24"/>
        <v>10</v>
      </c>
      <c r="H92" s="168">
        <f t="shared" si="24"/>
        <v>220</v>
      </c>
      <c r="I92" s="168">
        <f t="shared" si="24"/>
        <v>169</v>
      </c>
      <c r="J92" s="168">
        <f t="shared" si="24"/>
        <v>10</v>
      </c>
      <c r="K92" s="168">
        <f t="shared" si="24"/>
        <v>10</v>
      </c>
      <c r="L92" s="167">
        <v>0</v>
      </c>
      <c r="M92" s="168">
        <f>M93+M94</f>
        <v>4</v>
      </c>
      <c r="N92" s="168">
        <f t="shared" si="20"/>
        <v>244</v>
      </c>
      <c r="O92" s="168">
        <f t="shared" si="21"/>
        <v>193</v>
      </c>
      <c r="P92" s="168">
        <f t="shared" si="22"/>
        <v>437</v>
      </c>
      <c r="Q92" s="166" t="s">
        <v>365</v>
      </c>
      <c r="R92" s="165"/>
      <c r="S92" s="164"/>
      <c r="T92" s="164"/>
      <c r="U92" s="164"/>
      <c r="V92" s="164"/>
    </row>
    <row r="93" spans="1:22" s="13" customFormat="1" ht="21">
      <c r="A93" s="12" t="s">
        <v>369</v>
      </c>
      <c r="B93" s="23"/>
      <c r="C93" s="12"/>
      <c r="D93" s="12"/>
      <c r="E93" s="12">
        <f t="shared" si="18"/>
        <v>0</v>
      </c>
      <c r="F93" s="12">
        <v>14</v>
      </c>
      <c r="G93" s="12">
        <v>10</v>
      </c>
      <c r="H93" s="12">
        <v>218</v>
      </c>
      <c r="I93" s="12">
        <v>168</v>
      </c>
      <c r="J93" s="12">
        <v>10</v>
      </c>
      <c r="K93" s="12">
        <v>10</v>
      </c>
      <c r="L93" s="171">
        <v>0</v>
      </c>
      <c r="M93" s="12">
        <v>4</v>
      </c>
      <c r="N93" s="12">
        <f t="shared" si="20"/>
        <v>242</v>
      </c>
      <c r="O93" s="12">
        <f t="shared" si="21"/>
        <v>192</v>
      </c>
      <c r="P93" s="12">
        <f t="shared" si="22"/>
        <v>434</v>
      </c>
      <c r="Q93" s="170" t="s">
        <v>365</v>
      </c>
      <c r="R93" s="169"/>
      <c r="S93" s="12"/>
      <c r="T93" s="12"/>
      <c r="U93" s="12"/>
      <c r="V93" s="12"/>
    </row>
    <row r="94" spans="1:22" s="13" customFormat="1" ht="21">
      <c r="A94" s="12" t="s">
        <v>368</v>
      </c>
      <c r="B94" s="23"/>
      <c r="C94" s="12"/>
      <c r="D94" s="12"/>
      <c r="E94" s="12">
        <f t="shared" si="18"/>
        <v>0</v>
      </c>
      <c r="F94" s="171">
        <v>0</v>
      </c>
      <c r="G94" s="171">
        <v>0</v>
      </c>
      <c r="H94" s="12">
        <v>2</v>
      </c>
      <c r="I94" s="12">
        <v>1</v>
      </c>
      <c r="J94" s="171">
        <v>0</v>
      </c>
      <c r="K94" s="171">
        <v>0</v>
      </c>
      <c r="L94" s="171">
        <v>0</v>
      </c>
      <c r="M94" s="171">
        <v>0</v>
      </c>
      <c r="N94" s="12">
        <f t="shared" si="20"/>
        <v>2</v>
      </c>
      <c r="O94" s="12">
        <f t="shared" si="21"/>
        <v>1</v>
      </c>
      <c r="P94" s="12">
        <f t="shared" si="22"/>
        <v>3</v>
      </c>
      <c r="Q94" s="170" t="s">
        <v>365</v>
      </c>
      <c r="R94" s="169"/>
      <c r="S94" s="12"/>
      <c r="T94" s="12"/>
      <c r="U94" s="12"/>
      <c r="V94" s="12"/>
    </row>
    <row r="95" spans="1:22" s="13" customFormat="1" ht="21">
      <c r="A95" s="164" t="s">
        <v>49</v>
      </c>
      <c r="B95" s="168"/>
      <c r="C95" s="164"/>
      <c r="D95" s="164"/>
      <c r="E95" s="12">
        <f t="shared" si="18"/>
        <v>0</v>
      </c>
      <c r="F95" s="168">
        <f aca="true" t="shared" si="25" ref="F95:M95">F96+F97</f>
        <v>0</v>
      </c>
      <c r="G95" s="168">
        <f t="shared" si="25"/>
        <v>0</v>
      </c>
      <c r="H95" s="168">
        <f t="shared" si="25"/>
        <v>349</v>
      </c>
      <c r="I95" s="168">
        <f t="shared" si="25"/>
        <v>302</v>
      </c>
      <c r="J95" s="168">
        <f t="shared" si="25"/>
        <v>12</v>
      </c>
      <c r="K95" s="168">
        <f t="shared" si="25"/>
        <v>5</v>
      </c>
      <c r="L95" s="168">
        <f t="shared" si="25"/>
        <v>0</v>
      </c>
      <c r="M95" s="168">
        <f t="shared" si="25"/>
        <v>1</v>
      </c>
      <c r="N95" s="168">
        <f t="shared" si="20"/>
        <v>361</v>
      </c>
      <c r="O95" s="168">
        <f t="shared" si="21"/>
        <v>308</v>
      </c>
      <c r="P95" s="168">
        <f t="shared" si="22"/>
        <v>669</v>
      </c>
      <c r="Q95" s="166" t="s">
        <v>365</v>
      </c>
      <c r="R95" s="165"/>
      <c r="S95" s="164"/>
      <c r="T95" s="164"/>
      <c r="U95" s="164"/>
      <c r="V95" s="164"/>
    </row>
    <row r="96" spans="1:22" s="13" customFormat="1" ht="21">
      <c r="A96" s="12" t="s">
        <v>369</v>
      </c>
      <c r="B96" s="23"/>
      <c r="C96" s="12"/>
      <c r="D96" s="12"/>
      <c r="E96" s="12">
        <f t="shared" si="18"/>
        <v>0</v>
      </c>
      <c r="F96" s="171">
        <v>0</v>
      </c>
      <c r="G96" s="171">
        <v>0</v>
      </c>
      <c r="H96" s="12">
        <v>348</v>
      </c>
      <c r="I96" s="12">
        <v>300</v>
      </c>
      <c r="J96" s="12">
        <v>12</v>
      </c>
      <c r="K96" s="12">
        <v>5</v>
      </c>
      <c r="L96" s="171">
        <v>0</v>
      </c>
      <c r="M96" s="12">
        <v>1</v>
      </c>
      <c r="N96" s="12">
        <f t="shared" si="20"/>
        <v>360</v>
      </c>
      <c r="O96" s="12">
        <f t="shared" si="21"/>
        <v>306</v>
      </c>
      <c r="P96" s="12">
        <f t="shared" si="22"/>
        <v>666</v>
      </c>
      <c r="Q96" s="170" t="s">
        <v>365</v>
      </c>
      <c r="R96" s="169"/>
      <c r="S96" s="12"/>
      <c r="T96" s="12"/>
      <c r="U96" s="12"/>
      <c r="V96" s="12"/>
    </row>
    <row r="97" spans="1:22" s="13" customFormat="1" ht="21">
      <c r="A97" s="12" t="s">
        <v>368</v>
      </c>
      <c r="B97" s="23"/>
      <c r="C97" s="12"/>
      <c r="D97" s="12"/>
      <c r="E97" s="12">
        <f t="shared" si="18"/>
        <v>0</v>
      </c>
      <c r="F97" s="171">
        <v>0</v>
      </c>
      <c r="G97" s="171">
        <v>0</v>
      </c>
      <c r="H97" s="12">
        <v>1</v>
      </c>
      <c r="I97" s="12">
        <v>2</v>
      </c>
      <c r="J97" s="171">
        <v>0</v>
      </c>
      <c r="K97" s="171">
        <v>0</v>
      </c>
      <c r="L97" s="171">
        <v>0</v>
      </c>
      <c r="M97" s="171">
        <v>0</v>
      </c>
      <c r="N97" s="12">
        <f t="shared" si="20"/>
        <v>1</v>
      </c>
      <c r="O97" s="12">
        <f t="shared" si="21"/>
        <v>2</v>
      </c>
      <c r="P97" s="12">
        <f t="shared" si="22"/>
        <v>3</v>
      </c>
      <c r="Q97" s="170" t="s">
        <v>365</v>
      </c>
      <c r="R97" s="169"/>
      <c r="S97" s="12"/>
      <c r="T97" s="12"/>
      <c r="U97" s="12"/>
      <c r="V97" s="12"/>
    </row>
    <row r="98" spans="1:22" s="13" customFormat="1" ht="21">
      <c r="A98" s="168" t="s">
        <v>50</v>
      </c>
      <c r="B98" s="168">
        <v>150</v>
      </c>
      <c r="C98" s="168"/>
      <c r="D98" s="168"/>
      <c r="E98" s="12">
        <f t="shared" si="18"/>
        <v>0</v>
      </c>
      <c r="F98" s="172">
        <f aca="true" t="shared" si="26" ref="F98:M98">F99+F100+F101</f>
        <v>0</v>
      </c>
      <c r="G98" s="172">
        <f t="shared" si="26"/>
        <v>0</v>
      </c>
      <c r="H98" s="172">
        <f t="shared" si="26"/>
        <v>74</v>
      </c>
      <c r="I98" s="172">
        <f t="shared" si="26"/>
        <v>64</v>
      </c>
      <c r="J98" s="172">
        <f t="shared" si="26"/>
        <v>8</v>
      </c>
      <c r="K98" s="172">
        <f t="shared" si="26"/>
        <v>2</v>
      </c>
      <c r="L98" s="172">
        <f t="shared" si="26"/>
        <v>0</v>
      </c>
      <c r="M98" s="172">
        <f t="shared" si="26"/>
        <v>3</v>
      </c>
      <c r="N98" s="168">
        <f t="shared" si="20"/>
        <v>82</v>
      </c>
      <c r="O98" s="168">
        <f t="shared" si="21"/>
        <v>69</v>
      </c>
      <c r="P98" s="168">
        <f t="shared" si="22"/>
        <v>151</v>
      </c>
      <c r="Q98" s="166">
        <f>P98*100/B98</f>
        <v>100.66666666666667</v>
      </c>
      <c r="R98" s="165"/>
      <c r="S98" s="164"/>
      <c r="T98" s="164"/>
      <c r="U98" s="164"/>
      <c r="V98" s="164"/>
    </row>
    <row r="99" spans="1:22" s="13" customFormat="1" ht="21">
      <c r="A99" s="12" t="s">
        <v>47</v>
      </c>
      <c r="B99" s="23"/>
      <c r="C99" s="12"/>
      <c r="D99" s="12"/>
      <c r="E99" s="12">
        <f t="shared" si="18"/>
        <v>0</v>
      </c>
      <c r="F99" s="171">
        <v>0</v>
      </c>
      <c r="G99" s="171">
        <v>0</v>
      </c>
      <c r="H99" s="171">
        <v>2</v>
      </c>
      <c r="I99" s="171">
        <v>0</v>
      </c>
      <c r="J99" s="171">
        <v>2</v>
      </c>
      <c r="K99" s="171">
        <v>0</v>
      </c>
      <c r="L99" s="171">
        <v>0</v>
      </c>
      <c r="M99" s="171">
        <v>3</v>
      </c>
      <c r="N99" s="12">
        <f t="shared" si="20"/>
        <v>4</v>
      </c>
      <c r="O99" s="12">
        <f t="shared" si="21"/>
        <v>3</v>
      </c>
      <c r="P99" s="12">
        <f t="shared" si="22"/>
        <v>7</v>
      </c>
      <c r="Q99" s="170" t="s">
        <v>365</v>
      </c>
      <c r="R99" s="169"/>
      <c r="S99" s="12"/>
      <c r="T99" s="12"/>
      <c r="U99" s="12"/>
      <c r="V99" s="12"/>
    </row>
    <row r="100" spans="1:22" s="13" customFormat="1" ht="21">
      <c r="A100" s="12" t="s">
        <v>48</v>
      </c>
      <c r="B100" s="23"/>
      <c r="C100" s="12"/>
      <c r="D100" s="12"/>
      <c r="E100" s="12">
        <f t="shared" si="18"/>
        <v>0</v>
      </c>
      <c r="F100" s="171">
        <v>0</v>
      </c>
      <c r="G100" s="171">
        <v>0</v>
      </c>
      <c r="H100" s="171">
        <v>32</v>
      </c>
      <c r="I100" s="171">
        <v>28</v>
      </c>
      <c r="J100" s="171">
        <v>4</v>
      </c>
      <c r="K100" s="171">
        <v>0</v>
      </c>
      <c r="L100" s="171">
        <v>0</v>
      </c>
      <c r="M100" s="171">
        <v>0</v>
      </c>
      <c r="N100" s="12">
        <f t="shared" si="20"/>
        <v>36</v>
      </c>
      <c r="O100" s="12">
        <f t="shared" si="21"/>
        <v>28</v>
      </c>
      <c r="P100" s="12">
        <f t="shared" si="22"/>
        <v>64</v>
      </c>
      <c r="Q100" s="170" t="s">
        <v>365</v>
      </c>
      <c r="R100" s="169"/>
      <c r="S100" s="12"/>
      <c r="T100" s="12"/>
      <c r="U100" s="12"/>
      <c r="V100" s="12"/>
    </row>
    <row r="101" spans="1:22" s="13" customFormat="1" ht="21">
      <c r="A101" s="12" t="s">
        <v>49</v>
      </c>
      <c r="B101" s="23"/>
      <c r="C101" s="12"/>
      <c r="D101" s="12"/>
      <c r="E101" s="12">
        <f t="shared" si="18"/>
        <v>0</v>
      </c>
      <c r="F101" s="171">
        <v>0</v>
      </c>
      <c r="G101" s="171">
        <v>0</v>
      </c>
      <c r="H101" s="171">
        <v>40</v>
      </c>
      <c r="I101" s="171">
        <v>36</v>
      </c>
      <c r="J101" s="171">
        <v>2</v>
      </c>
      <c r="K101" s="171">
        <v>2</v>
      </c>
      <c r="L101" s="171">
        <v>0</v>
      </c>
      <c r="M101" s="171">
        <v>0</v>
      </c>
      <c r="N101" s="12">
        <f t="shared" si="20"/>
        <v>42</v>
      </c>
      <c r="O101" s="12">
        <f t="shared" si="21"/>
        <v>38</v>
      </c>
      <c r="P101" s="12">
        <f t="shared" si="22"/>
        <v>80</v>
      </c>
      <c r="Q101" s="170" t="s">
        <v>365</v>
      </c>
      <c r="R101" s="169"/>
      <c r="S101" s="12"/>
      <c r="T101" s="12"/>
      <c r="U101" s="12"/>
      <c r="V101" s="12"/>
    </row>
    <row r="102" spans="1:22" s="13" customFormat="1" ht="21">
      <c r="A102" s="23" t="s">
        <v>367</v>
      </c>
      <c r="B102" s="23" t="s">
        <v>365</v>
      </c>
      <c r="C102" s="12"/>
      <c r="D102" s="12"/>
      <c r="E102" s="12">
        <f t="shared" si="18"/>
        <v>0</v>
      </c>
      <c r="F102" s="171">
        <v>0</v>
      </c>
      <c r="G102" s="171">
        <v>0</v>
      </c>
      <c r="H102" s="171">
        <v>0</v>
      </c>
      <c r="I102" s="171">
        <v>0</v>
      </c>
      <c r="J102" s="171">
        <v>0</v>
      </c>
      <c r="K102" s="171">
        <v>0</v>
      </c>
      <c r="L102" s="171">
        <v>0</v>
      </c>
      <c r="M102" s="171">
        <v>0</v>
      </c>
      <c r="N102" s="12">
        <f t="shared" si="20"/>
        <v>0</v>
      </c>
      <c r="O102" s="12">
        <f t="shared" si="21"/>
        <v>0</v>
      </c>
      <c r="P102" s="12">
        <f t="shared" si="22"/>
        <v>0</v>
      </c>
      <c r="Q102" s="170" t="s">
        <v>365</v>
      </c>
      <c r="R102" s="169"/>
      <c r="S102" s="12"/>
      <c r="T102" s="12"/>
      <c r="U102" s="12"/>
      <c r="V102" s="12"/>
    </row>
    <row r="103" spans="1:22" s="13" customFormat="1" ht="21">
      <c r="A103" s="164" t="s">
        <v>47</v>
      </c>
      <c r="B103" s="168"/>
      <c r="C103" s="164">
        <v>30</v>
      </c>
      <c r="D103" s="164"/>
      <c r="E103" s="12">
        <f t="shared" si="18"/>
        <v>30</v>
      </c>
      <c r="F103" s="164">
        <v>0</v>
      </c>
      <c r="G103" s="164">
        <v>0</v>
      </c>
      <c r="H103" s="164">
        <v>1</v>
      </c>
      <c r="I103" s="164">
        <v>4</v>
      </c>
      <c r="J103" s="164">
        <v>0</v>
      </c>
      <c r="K103" s="164">
        <v>3</v>
      </c>
      <c r="L103" s="164"/>
      <c r="M103" s="164"/>
      <c r="N103" s="164">
        <f t="shared" si="20"/>
        <v>1</v>
      </c>
      <c r="O103" s="164">
        <f t="shared" si="21"/>
        <v>7</v>
      </c>
      <c r="P103" s="164">
        <f t="shared" si="22"/>
        <v>8</v>
      </c>
      <c r="Q103" s="166">
        <f>P103*100/C103</f>
        <v>26.666666666666668</v>
      </c>
      <c r="R103" s="165"/>
      <c r="S103" s="164"/>
      <c r="T103" s="164"/>
      <c r="U103" s="164"/>
      <c r="V103" s="164"/>
    </row>
    <row r="104" spans="1:22" s="13" customFormat="1" ht="42">
      <c r="A104" s="21" t="s">
        <v>366</v>
      </c>
      <c r="B104" s="23" t="s">
        <v>365</v>
      </c>
      <c r="C104" s="12"/>
      <c r="D104" s="12"/>
      <c r="E104" s="12">
        <f t="shared" si="18"/>
        <v>0</v>
      </c>
      <c r="F104" s="12"/>
      <c r="G104" s="12"/>
      <c r="H104" s="12"/>
      <c r="I104" s="12"/>
      <c r="J104" s="12"/>
      <c r="K104" s="12"/>
      <c r="L104" s="12"/>
      <c r="M104" s="12"/>
      <c r="N104" s="12">
        <f t="shared" si="20"/>
        <v>0</v>
      </c>
      <c r="O104" s="12">
        <f t="shared" si="21"/>
        <v>0</v>
      </c>
      <c r="P104" s="12">
        <f t="shared" si="22"/>
        <v>0</v>
      </c>
      <c r="Q104" s="170" t="s">
        <v>365</v>
      </c>
      <c r="R104" s="169"/>
      <c r="S104" s="12"/>
      <c r="T104" s="12"/>
      <c r="U104" s="12"/>
      <c r="V104" s="12"/>
    </row>
    <row r="105" spans="1:22" s="13" customFormat="1" ht="21">
      <c r="A105" s="164" t="s">
        <v>364</v>
      </c>
      <c r="B105" s="168">
        <v>225</v>
      </c>
      <c r="C105" s="164"/>
      <c r="D105" s="164"/>
      <c r="E105" s="12">
        <f t="shared" si="18"/>
        <v>0</v>
      </c>
      <c r="F105" s="167">
        <v>0</v>
      </c>
      <c r="G105" s="167">
        <v>0</v>
      </c>
      <c r="H105" s="167">
        <v>34</v>
      </c>
      <c r="I105" s="167">
        <v>22</v>
      </c>
      <c r="J105" s="167">
        <v>26</v>
      </c>
      <c r="K105" s="167">
        <v>11</v>
      </c>
      <c r="L105" s="167">
        <v>0</v>
      </c>
      <c r="M105" s="167">
        <v>0</v>
      </c>
      <c r="N105" s="164">
        <f t="shared" si="20"/>
        <v>60</v>
      </c>
      <c r="O105" s="164">
        <f t="shared" si="21"/>
        <v>33</v>
      </c>
      <c r="P105" s="164">
        <f t="shared" si="22"/>
        <v>93</v>
      </c>
      <c r="Q105" s="166">
        <f>P105*100/B105</f>
        <v>41.333333333333336</v>
      </c>
      <c r="R105" s="165"/>
      <c r="S105" s="164"/>
      <c r="T105" s="164"/>
      <c r="U105" s="164"/>
      <c r="V105" s="164"/>
    </row>
  </sheetData>
  <sheetProtection/>
  <mergeCells count="89">
    <mergeCell ref="U85:U87"/>
    <mergeCell ref="V85:V87"/>
    <mergeCell ref="F86:G86"/>
    <mergeCell ref="H86:I86"/>
    <mergeCell ref="J86:K86"/>
    <mergeCell ref="L86:M86"/>
    <mergeCell ref="N85:O86"/>
    <mergeCell ref="P85:P86"/>
    <mergeCell ref="Q85:Q87"/>
    <mergeCell ref="R85:R87"/>
    <mergeCell ref="S85:S87"/>
    <mergeCell ref="T85:T87"/>
    <mergeCell ref="A85:A87"/>
    <mergeCell ref="B85:B87"/>
    <mergeCell ref="C85:D86"/>
    <mergeCell ref="E85:E86"/>
    <mergeCell ref="F85:M85"/>
    <mergeCell ref="U60:U62"/>
    <mergeCell ref="V60:V62"/>
    <mergeCell ref="F61:G61"/>
    <mergeCell ref="H61:I61"/>
    <mergeCell ref="J61:K61"/>
    <mergeCell ref="L61:M61"/>
    <mergeCell ref="N60:O61"/>
    <mergeCell ref="P60:P61"/>
    <mergeCell ref="Q60:Q62"/>
    <mergeCell ref="R60:R62"/>
    <mergeCell ref="S60:S62"/>
    <mergeCell ref="T60:T62"/>
    <mergeCell ref="V41:V43"/>
    <mergeCell ref="F42:G42"/>
    <mergeCell ref="H42:I42"/>
    <mergeCell ref="J42:K42"/>
    <mergeCell ref="L42:M42"/>
    <mergeCell ref="Q41:Q43"/>
    <mergeCell ref="R41:R43"/>
    <mergeCell ref="S41:S43"/>
    <mergeCell ref="A60:A62"/>
    <mergeCell ref="B60:B62"/>
    <mergeCell ref="C60:D61"/>
    <mergeCell ref="E60:E61"/>
    <mergeCell ref="F60:M60"/>
    <mergeCell ref="P41:P42"/>
    <mergeCell ref="T41:T43"/>
    <mergeCell ref="U41:U43"/>
    <mergeCell ref="A41:A43"/>
    <mergeCell ref="B41:B43"/>
    <mergeCell ref="C41:D42"/>
    <mergeCell ref="E41:E42"/>
    <mergeCell ref="F41:M41"/>
    <mergeCell ref="N41:O42"/>
    <mergeCell ref="S24:S26"/>
    <mergeCell ref="T24:T26"/>
    <mergeCell ref="U24:U26"/>
    <mergeCell ref="V24:V26"/>
    <mergeCell ref="F25:G25"/>
    <mergeCell ref="H25:I25"/>
    <mergeCell ref="J25:K25"/>
    <mergeCell ref="L25:M25"/>
    <mergeCell ref="T4:T6"/>
    <mergeCell ref="A24:A26"/>
    <mergeCell ref="B24:B26"/>
    <mergeCell ref="C24:D25"/>
    <mergeCell ref="E24:E25"/>
    <mergeCell ref="F24:M24"/>
    <mergeCell ref="N24:O25"/>
    <mergeCell ref="P24:P25"/>
    <mergeCell ref="Q24:Q26"/>
    <mergeCell ref="R24:R26"/>
    <mergeCell ref="A1:V1"/>
    <mergeCell ref="A2:V2"/>
    <mergeCell ref="A3:U3"/>
    <mergeCell ref="Q4:Q6"/>
    <mergeCell ref="R4:R6"/>
    <mergeCell ref="S4:S6"/>
    <mergeCell ref="V4:V6"/>
    <mergeCell ref="H5:I5"/>
    <mergeCell ref="J5:K5"/>
    <mergeCell ref="L5:M5"/>
    <mergeCell ref="C4:D5"/>
    <mergeCell ref="U4:U6"/>
    <mergeCell ref="A4:A6"/>
    <mergeCell ref="B4:B6"/>
    <mergeCell ref="P4:P5"/>
    <mergeCell ref="B7:V7"/>
    <mergeCell ref="N4:O5"/>
    <mergeCell ref="E4:E5"/>
    <mergeCell ref="F4:M4"/>
    <mergeCell ref="F5:G5"/>
  </mergeCells>
  <printOptions/>
  <pageMargins left="0.5118110236220472" right="0.2755905511811024" top="0.5511811023622047" bottom="0.2755905511811024" header="0.5118110236220472" footer="0.1968503937007874"/>
  <pageSetup horizontalDpi="300" verticalDpi="300" orientation="landscape" paperSize="9" scale="51" r:id="rId1"/>
  <rowBreaks count="4" manualBreakCount="4">
    <brk id="23" max="21" man="1"/>
    <brk id="40" max="21" man="1"/>
    <brk id="59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6">
      <selection activeCell="B7" sqref="B7:U7"/>
    </sheetView>
  </sheetViews>
  <sheetFormatPr defaultColWidth="7.57421875" defaultRowHeight="12.75"/>
  <cols>
    <col min="1" max="1" width="44.7109375" style="1" customWidth="1"/>
    <col min="2" max="2" width="11.7109375" style="1" customWidth="1"/>
    <col min="3" max="3" width="7.00390625" style="1" customWidth="1"/>
    <col min="4" max="4" width="6.8515625" style="1" customWidth="1"/>
    <col min="5" max="5" width="13.57421875" style="1" customWidth="1"/>
    <col min="6" max="6" width="5.57421875" style="1" customWidth="1"/>
    <col min="7" max="7" width="6.7109375" style="1" customWidth="1"/>
    <col min="8" max="8" width="5.421875" style="1" customWidth="1"/>
    <col min="9" max="9" width="5.7109375" style="1" customWidth="1"/>
    <col min="10" max="10" width="5.421875" style="1" customWidth="1"/>
    <col min="11" max="11" width="6.28125" style="1" customWidth="1"/>
    <col min="12" max="12" width="5.8515625" style="1" customWidth="1"/>
    <col min="13" max="13" width="6.140625" style="1" customWidth="1"/>
    <col min="14" max="14" width="7.421875" style="1" customWidth="1"/>
    <col min="15" max="15" width="8.57421875" style="1" customWidth="1"/>
    <col min="16" max="21" width="11.7109375" style="1" customWidth="1"/>
    <col min="22" max="16384" width="7.57421875" style="1" customWidth="1"/>
  </cols>
  <sheetData>
    <row r="1" spans="1:21" ht="23.25">
      <c r="A1" s="224" t="s">
        <v>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1" ht="23.25">
      <c r="A2" s="224" t="s">
        <v>417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0" ht="23.25">
      <c r="A3" s="225" t="s">
        <v>418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23" s="4" customFormat="1" ht="132.75" customHeight="1">
      <c r="A4" s="219" t="s">
        <v>0</v>
      </c>
      <c r="B4" s="210" t="s">
        <v>1</v>
      </c>
      <c r="C4" s="214" t="s">
        <v>58</v>
      </c>
      <c r="D4" s="215"/>
      <c r="E4" s="210" t="s">
        <v>59</v>
      </c>
      <c r="F4" s="214" t="s">
        <v>51</v>
      </c>
      <c r="G4" s="218"/>
      <c r="H4" s="218"/>
      <c r="I4" s="218"/>
      <c r="J4" s="218"/>
      <c r="K4" s="218"/>
      <c r="L4" s="218"/>
      <c r="M4" s="215"/>
      <c r="N4" s="214" t="s">
        <v>2</v>
      </c>
      <c r="O4" s="215"/>
      <c r="P4" s="210" t="s">
        <v>3</v>
      </c>
      <c r="Q4" s="210" t="s">
        <v>4</v>
      </c>
      <c r="R4" s="210" t="s">
        <v>5</v>
      </c>
      <c r="S4" s="210" t="s">
        <v>6</v>
      </c>
      <c r="T4" s="210" t="s">
        <v>7</v>
      </c>
      <c r="U4" s="210" t="s">
        <v>8</v>
      </c>
      <c r="V4" s="3"/>
      <c r="W4" s="3"/>
    </row>
    <row r="5" spans="1:23" s="4" customFormat="1" ht="28.5" customHeight="1">
      <c r="A5" s="220"/>
      <c r="B5" s="211"/>
      <c r="C5" s="216"/>
      <c r="D5" s="217"/>
      <c r="E5" s="212"/>
      <c r="F5" s="213" t="s">
        <v>9</v>
      </c>
      <c r="G5" s="213"/>
      <c r="H5" s="213" t="s">
        <v>10</v>
      </c>
      <c r="I5" s="213"/>
      <c r="J5" s="213" t="s">
        <v>11</v>
      </c>
      <c r="K5" s="213"/>
      <c r="L5" s="213" t="s">
        <v>12</v>
      </c>
      <c r="M5" s="213"/>
      <c r="N5" s="216"/>
      <c r="O5" s="217"/>
      <c r="P5" s="211"/>
      <c r="Q5" s="211"/>
      <c r="R5" s="211"/>
      <c r="S5" s="211"/>
      <c r="T5" s="211"/>
      <c r="U5" s="211"/>
      <c r="V5" s="3"/>
      <c r="W5" s="3"/>
    </row>
    <row r="6" spans="1:21" s="4" customFormat="1" ht="24" customHeight="1">
      <c r="A6" s="220"/>
      <c r="B6" s="212"/>
      <c r="C6" s="5" t="s">
        <v>56</v>
      </c>
      <c r="D6" s="5" t="s">
        <v>57</v>
      </c>
      <c r="E6" s="6" t="s">
        <v>60</v>
      </c>
      <c r="F6" s="5" t="s">
        <v>56</v>
      </c>
      <c r="G6" s="5" t="s">
        <v>57</v>
      </c>
      <c r="H6" s="5" t="s">
        <v>56</v>
      </c>
      <c r="I6" s="5" t="s">
        <v>57</v>
      </c>
      <c r="J6" s="5" t="s">
        <v>56</v>
      </c>
      <c r="K6" s="5" t="s">
        <v>57</v>
      </c>
      <c r="L6" s="5" t="s">
        <v>56</v>
      </c>
      <c r="M6" s="5" t="s">
        <v>57</v>
      </c>
      <c r="N6" s="5" t="s">
        <v>56</v>
      </c>
      <c r="O6" s="5" t="s">
        <v>57</v>
      </c>
      <c r="P6" s="212"/>
      <c r="Q6" s="212"/>
      <c r="R6" s="212"/>
      <c r="S6" s="212"/>
      <c r="T6" s="212"/>
      <c r="U6" s="212"/>
    </row>
    <row r="7" spans="1:21" s="4" customFormat="1" ht="24" customHeight="1">
      <c r="A7" s="7" t="s">
        <v>61</v>
      </c>
      <c r="B7" s="22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3"/>
    </row>
    <row r="8" spans="1:21" s="10" customFormat="1" ht="26.25" customHeight="1">
      <c r="A8" s="25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9"/>
      <c r="S8" s="9"/>
      <c r="T8" s="9"/>
      <c r="U8" s="9"/>
    </row>
    <row r="9" spans="1:21" s="13" customFormat="1" ht="21">
      <c r="A9" s="11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3" customFormat="1" ht="21">
      <c r="A10" s="107" t="s">
        <v>419</v>
      </c>
      <c r="B10" s="140">
        <v>400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90">
        <v>320000</v>
      </c>
      <c r="S10" s="12"/>
      <c r="T10" s="12"/>
      <c r="U10" s="12"/>
    </row>
    <row r="11" spans="1:21" s="13" customFormat="1" ht="21">
      <c r="A11" s="15" t="s">
        <v>15</v>
      </c>
      <c r="B11" s="14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3" customFormat="1" ht="21">
      <c r="A12" s="15" t="s">
        <v>16</v>
      </c>
      <c r="B12" s="14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3" customFormat="1" ht="29.25" customHeight="1">
      <c r="A13" s="107" t="s">
        <v>420</v>
      </c>
      <c r="B13" s="140">
        <v>336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90">
        <v>302400</v>
      </c>
      <c r="R13" s="12"/>
      <c r="S13" s="12"/>
      <c r="T13" s="12"/>
      <c r="U13" s="12"/>
    </row>
    <row r="14" spans="1:21" s="13" customFormat="1" ht="21">
      <c r="A14" s="15" t="s">
        <v>15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13" customFormat="1" ht="21">
      <c r="A15" s="15" t="s">
        <v>16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13" customFormat="1" ht="29.25" customHeight="1">
      <c r="A16" s="107" t="s">
        <v>421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3" customFormat="1" ht="21">
      <c r="A17" s="15" t="s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3" customFormat="1" ht="21">
      <c r="A18" s="15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13" customFormat="1" ht="21">
      <c r="A19" s="11" t="s">
        <v>17</v>
      </c>
      <c r="B19" s="140">
        <v>460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47">
        <v>64400</v>
      </c>
      <c r="R19" s="12"/>
      <c r="S19" s="12"/>
      <c r="T19" s="12"/>
      <c r="U19" s="12"/>
    </row>
    <row r="20" spans="1:21" s="13" customFormat="1" ht="21">
      <c r="A20" s="15" t="s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21">
      <c r="A21" s="16" t="s">
        <v>19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13" customFormat="1" ht="21">
      <c r="A22" s="11" t="s">
        <v>20</v>
      </c>
      <c r="B22" s="191">
        <v>388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47">
        <v>232800</v>
      </c>
      <c r="R22" s="12"/>
      <c r="S22" s="12"/>
      <c r="T22" s="12"/>
      <c r="U22" s="12"/>
    </row>
    <row r="23" spans="1:21" s="13" customFormat="1" ht="21">
      <c r="A23" s="15" t="s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13" customFormat="1" ht="21">
      <c r="A24" s="15" t="s"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13" customFormat="1" ht="21">
      <c r="A25" s="11" t="s">
        <v>23</v>
      </c>
      <c r="B25" s="140">
        <v>240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47">
        <v>108800</v>
      </c>
      <c r="R25" s="12"/>
      <c r="S25" s="12"/>
      <c r="T25" s="12"/>
      <c r="U25" s="12"/>
    </row>
    <row r="26" spans="1:21" s="13" customFormat="1" ht="21">
      <c r="A26" s="18" t="s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s="13" customFormat="1" ht="21">
      <c r="A27" s="11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s="13" customFormat="1" ht="21">
      <c r="A28" s="11" t="s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42">
      <c r="A29" s="19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7"/>
      <c r="P29" s="17"/>
      <c r="Q29" s="17"/>
      <c r="R29" s="17"/>
      <c r="S29" s="17"/>
      <c r="T29" s="17"/>
      <c r="U29" s="17"/>
    </row>
    <row r="30" spans="1:21" s="13" customFormat="1" ht="21">
      <c r="A30" s="11" t="s">
        <v>28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21">
      <c r="A31" s="11" t="s">
        <v>29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21">
      <c r="A32" s="11" t="s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3" customFormat="1" ht="21">
      <c r="A33" s="11" t="s">
        <v>31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42">
      <c r="A34" s="19" t="s">
        <v>32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7"/>
      <c r="P34" s="17"/>
      <c r="Q34" s="17"/>
      <c r="R34" s="17"/>
      <c r="S34" s="17"/>
      <c r="T34" s="17"/>
      <c r="U34" s="17"/>
    </row>
    <row r="35" spans="1:21" s="13" customFormat="1" ht="42">
      <c r="A35" s="21" t="s">
        <v>33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13" customFormat="1" ht="21">
      <c r="A36" s="11" t="s">
        <v>34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3" customFormat="1" ht="21">
      <c r="A37" s="11" t="s">
        <v>52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3" customFormat="1" ht="21">
      <c r="A38" s="11" t="s">
        <v>53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3" customFormat="1" ht="21">
      <c r="A39" s="21" t="s">
        <v>54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21">
      <c r="A40" s="22" t="s">
        <v>35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7"/>
      <c r="P40" s="17"/>
      <c r="Q40" s="192">
        <v>941320</v>
      </c>
      <c r="R40" s="192">
        <v>146211.89</v>
      </c>
      <c r="S40" s="192">
        <v>9640</v>
      </c>
      <c r="T40" s="192">
        <v>155851.89</v>
      </c>
      <c r="U40" s="17"/>
    </row>
    <row r="41" spans="1:21" s="13" customFormat="1" ht="21">
      <c r="A41" s="23" t="s">
        <v>36</v>
      </c>
      <c r="B41" s="147">
        <v>40000</v>
      </c>
      <c r="C41" s="193">
        <v>3506</v>
      </c>
      <c r="D41" s="193">
        <v>4741</v>
      </c>
      <c r="E41" s="194">
        <v>8247</v>
      </c>
      <c r="F41" s="194">
        <v>453</v>
      </c>
      <c r="G41" s="194">
        <v>562</v>
      </c>
      <c r="H41" s="194">
        <v>754</v>
      </c>
      <c r="I41" s="194">
        <v>841</v>
      </c>
      <c r="J41" s="194">
        <v>435</v>
      </c>
      <c r="K41" s="194">
        <v>899</v>
      </c>
      <c r="L41" s="193">
        <v>212</v>
      </c>
      <c r="M41" s="194">
        <v>252</v>
      </c>
      <c r="N41" s="194">
        <v>1854</v>
      </c>
      <c r="O41" s="194">
        <v>2554</v>
      </c>
      <c r="P41" s="195">
        <v>0.3164</v>
      </c>
      <c r="Q41" s="12"/>
      <c r="R41" s="12"/>
      <c r="S41" s="12"/>
      <c r="T41" s="12"/>
      <c r="U41" s="12"/>
    </row>
    <row r="42" spans="1:21" s="13" customFormat="1" ht="21">
      <c r="A42" s="23" t="s">
        <v>37</v>
      </c>
      <c r="B42" s="147">
        <v>1000</v>
      </c>
      <c r="C42" s="193">
        <v>64</v>
      </c>
      <c r="D42" s="193">
        <v>131</v>
      </c>
      <c r="E42" s="194">
        <v>195</v>
      </c>
      <c r="F42" s="194">
        <v>18</v>
      </c>
      <c r="G42" s="194">
        <v>29</v>
      </c>
      <c r="H42" s="194">
        <v>23</v>
      </c>
      <c r="I42" s="194">
        <v>24</v>
      </c>
      <c r="J42" s="194">
        <v>18</v>
      </c>
      <c r="K42" s="194">
        <v>25</v>
      </c>
      <c r="L42" s="194">
        <v>11</v>
      </c>
      <c r="M42" s="194">
        <v>15</v>
      </c>
      <c r="N42" s="194">
        <v>70</v>
      </c>
      <c r="O42" s="194">
        <v>93</v>
      </c>
      <c r="P42" s="195">
        <v>0.358</v>
      </c>
      <c r="Q42" s="12"/>
      <c r="R42" s="12"/>
      <c r="S42" s="12"/>
      <c r="T42" s="12"/>
      <c r="U42" s="12"/>
    </row>
    <row r="43" spans="1:21" s="13" customFormat="1" ht="21">
      <c r="A43" s="23" t="s">
        <v>38</v>
      </c>
      <c r="B43" s="147">
        <v>10000</v>
      </c>
      <c r="C43" s="193">
        <v>850</v>
      </c>
      <c r="D43" s="193">
        <v>1243</v>
      </c>
      <c r="E43" s="194">
        <v>2093</v>
      </c>
      <c r="F43" s="194">
        <v>90</v>
      </c>
      <c r="G43" s="194">
        <v>128</v>
      </c>
      <c r="H43" s="194">
        <v>186</v>
      </c>
      <c r="I43" s="194">
        <v>204</v>
      </c>
      <c r="J43" s="194">
        <v>122</v>
      </c>
      <c r="K43" s="194">
        <v>150</v>
      </c>
      <c r="L43" s="194">
        <v>98</v>
      </c>
      <c r="M43" s="194">
        <v>120</v>
      </c>
      <c r="N43" s="194">
        <v>496</v>
      </c>
      <c r="O43" s="194">
        <v>602</v>
      </c>
      <c r="P43" s="195">
        <v>0.3191</v>
      </c>
      <c r="Q43" s="12"/>
      <c r="R43" s="12"/>
      <c r="S43" s="12"/>
      <c r="T43" s="12"/>
      <c r="U43" s="12"/>
    </row>
    <row r="44" spans="1:21" s="13" customFormat="1" ht="21">
      <c r="A44" s="12" t="s">
        <v>253</v>
      </c>
      <c r="B44" s="140"/>
      <c r="C44" s="193"/>
      <c r="D44" s="19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13" customFormat="1" ht="21">
      <c r="A45" s="12" t="s">
        <v>98</v>
      </c>
      <c r="B45" s="140"/>
      <c r="C45" s="193"/>
      <c r="D45" s="19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3" customFormat="1" ht="21">
      <c r="A46" s="23" t="s">
        <v>39</v>
      </c>
      <c r="B46" s="196">
        <v>10000</v>
      </c>
      <c r="C46" s="193">
        <v>775</v>
      </c>
      <c r="D46" s="193">
        <v>963</v>
      </c>
      <c r="E46" s="12">
        <v>1738</v>
      </c>
      <c r="F46" s="12">
        <v>158</v>
      </c>
      <c r="G46" s="12">
        <v>364</v>
      </c>
      <c r="H46" s="12">
        <v>844</v>
      </c>
      <c r="I46" s="12">
        <v>931</v>
      </c>
      <c r="J46" s="12">
        <v>583</v>
      </c>
      <c r="K46" s="12">
        <v>741</v>
      </c>
      <c r="L46" s="12">
        <v>451</v>
      </c>
      <c r="M46" s="12">
        <v>509</v>
      </c>
      <c r="N46" s="12">
        <v>2036</v>
      </c>
      <c r="O46" s="12">
        <v>2545</v>
      </c>
      <c r="P46" s="197">
        <v>0.6319</v>
      </c>
      <c r="Q46" s="12"/>
      <c r="R46" s="12"/>
      <c r="S46" s="12"/>
      <c r="T46" s="12"/>
      <c r="U46" s="12"/>
    </row>
    <row r="47" spans="1:21" ht="21">
      <c r="A47" s="17" t="s">
        <v>422</v>
      </c>
      <c r="B47" s="151"/>
      <c r="C47" s="198"/>
      <c r="D47" s="198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21">
      <c r="A48" s="17" t="s">
        <v>423</v>
      </c>
      <c r="B48" s="151"/>
      <c r="C48" s="198"/>
      <c r="D48" s="198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21">
      <c r="A49" s="26" t="s">
        <v>65</v>
      </c>
      <c r="B49" s="199">
        <v>200000</v>
      </c>
      <c r="C49" s="198">
        <v>14757</v>
      </c>
      <c r="D49" s="198">
        <v>19053</v>
      </c>
      <c r="E49" s="200">
        <v>33810</v>
      </c>
      <c r="F49" s="198">
        <v>1462</v>
      </c>
      <c r="G49" s="198">
        <v>1660</v>
      </c>
      <c r="H49" s="198">
        <v>1792</v>
      </c>
      <c r="I49" s="198">
        <v>1990</v>
      </c>
      <c r="J49" s="198">
        <v>2330</v>
      </c>
      <c r="K49" s="198">
        <v>2985</v>
      </c>
      <c r="L49" s="198">
        <v>1972</v>
      </c>
      <c r="M49" s="198">
        <v>2352</v>
      </c>
      <c r="N49" s="198">
        <v>7556</v>
      </c>
      <c r="O49" s="200">
        <v>8987</v>
      </c>
      <c r="P49" s="201">
        <v>0.2518</v>
      </c>
      <c r="Q49" s="17"/>
      <c r="R49" s="17"/>
      <c r="S49" s="17"/>
      <c r="T49" s="17"/>
      <c r="U49" s="17"/>
    </row>
    <row r="50" spans="1:21" ht="21">
      <c r="A50" s="17" t="s">
        <v>63</v>
      </c>
      <c r="B50" s="151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21">
      <c r="A51" s="17" t="s">
        <v>64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ht="21">
      <c r="A52" s="24" t="s">
        <v>40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7"/>
      <c r="P52" s="17"/>
      <c r="Q52" s="17"/>
      <c r="R52" s="17"/>
      <c r="S52" s="17"/>
      <c r="T52" s="17"/>
      <c r="U52" s="17"/>
    </row>
    <row r="53" spans="1:21" s="13" customFormat="1" ht="21">
      <c r="A53" s="23" t="s">
        <v>41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s="13" customFormat="1" ht="21">
      <c r="A54" s="23" t="s">
        <v>42</v>
      </c>
      <c r="B54" s="140">
        <v>778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202">
        <v>296190</v>
      </c>
      <c r="R54" s="12"/>
      <c r="S54" s="12"/>
      <c r="T54" s="12"/>
      <c r="U54" s="12"/>
    </row>
    <row r="55" spans="1:21" s="13" customFormat="1" ht="21">
      <c r="A55" s="23" t="s">
        <v>43</v>
      </c>
      <c r="B55" s="203">
        <v>1226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02">
        <v>285560</v>
      </c>
      <c r="R55" s="12"/>
      <c r="S55" s="12"/>
      <c r="T55" s="12"/>
      <c r="U55" s="12"/>
    </row>
    <row r="56" spans="1:21" ht="21">
      <c r="A56" s="16" t="s">
        <v>44</v>
      </c>
      <c r="B56" s="15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21">
      <c r="A57" s="16" t="s">
        <v>45</v>
      </c>
      <c r="B57" s="15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13" customFormat="1" ht="21">
      <c r="A58" s="23" t="s">
        <v>46</v>
      </c>
      <c r="B58" s="203">
        <v>1219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204">
        <v>1106358</v>
      </c>
      <c r="R58" s="12"/>
      <c r="S58" s="12"/>
      <c r="T58" s="12"/>
      <c r="U58" s="12"/>
    </row>
    <row r="59" spans="1:21" s="13" customFormat="1" ht="21">
      <c r="A59" s="12" t="s">
        <v>47</v>
      </c>
      <c r="B59" s="140">
        <v>22</v>
      </c>
      <c r="C59" s="12">
        <v>15</v>
      </c>
      <c r="D59" s="12">
        <v>7</v>
      </c>
      <c r="E59" s="12"/>
      <c r="F59" s="12">
        <v>1</v>
      </c>
      <c r="G59" s="12"/>
      <c r="H59" s="12">
        <v>14</v>
      </c>
      <c r="I59" s="12">
        <v>7</v>
      </c>
      <c r="J59" s="12"/>
      <c r="K59" s="12"/>
      <c r="L59" s="12"/>
      <c r="M59" s="12"/>
      <c r="N59" s="12">
        <v>15</v>
      </c>
      <c r="O59" s="12">
        <v>7</v>
      </c>
      <c r="P59" s="12"/>
      <c r="Q59" s="12"/>
      <c r="R59" s="12"/>
      <c r="S59" s="12"/>
      <c r="T59" s="12"/>
      <c r="U59" s="12"/>
    </row>
    <row r="60" spans="1:21" s="13" customFormat="1" ht="21">
      <c r="A60" s="12" t="s">
        <v>48</v>
      </c>
      <c r="B60" s="140">
        <v>509</v>
      </c>
      <c r="C60" s="12">
        <v>328</v>
      </c>
      <c r="D60" s="12">
        <v>181</v>
      </c>
      <c r="E60" s="12"/>
      <c r="F60" s="12">
        <v>2</v>
      </c>
      <c r="G60" s="12"/>
      <c r="H60" s="12">
        <v>15</v>
      </c>
      <c r="I60" s="12">
        <v>18</v>
      </c>
      <c r="J60" s="12">
        <v>311</v>
      </c>
      <c r="K60" s="12">
        <v>145</v>
      </c>
      <c r="L60" s="12">
        <v>10</v>
      </c>
      <c r="M60" s="12">
        <v>18</v>
      </c>
      <c r="N60" s="12">
        <v>328</v>
      </c>
      <c r="O60" s="12">
        <v>181</v>
      </c>
      <c r="P60" s="12"/>
      <c r="Q60" s="12"/>
      <c r="R60" s="12"/>
      <c r="S60" s="12"/>
      <c r="T60" s="12"/>
      <c r="U60" s="12"/>
    </row>
    <row r="61" spans="1:21" s="13" customFormat="1" ht="21">
      <c r="A61" s="12" t="s">
        <v>49</v>
      </c>
      <c r="B61" s="140">
        <v>688</v>
      </c>
      <c r="C61" s="12">
        <v>445</v>
      </c>
      <c r="D61" s="12">
        <v>243</v>
      </c>
      <c r="E61" s="12"/>
      <c r="F61" s="12"/>
      <c r="G61" s="12">
        <v>1</v>
      </c>
      <c r="H61" s="12">
        <v>436</v>
      </c>
      <c r="I61" s="12">
        <v>232</v>
      </c>
      <c r="J61" s="12">
        <v>9</v>
      </c>
      <c r="K61" s="12">
        <v>19</v>
      </c>
      <c r="L61" s="12"/>
      <c r="M61" s="12"/>
      <c r="N61" s="12">
        <v>445</v>
      </c>
      <c r="O61" s="12">
        <v>243</v>
      </c>
      <c r="P61" s="12"/>
      <c r="Q61" s="12"/>
      <c r="R61" s="12"/>
      <c r="S61" s="12"/>
      <c r="T61" s="12"/>
      <c r="U61" s="12"/>
    </row>
    <row r="62" spans="1:21" s="13" customFormat="1" ht="21">
      <c r="A62" s="23" t="s">
        <v>50</v>
      </c>
      <c r="B62" s="140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s="13" customFormat="1" ht="21">
      <c r="A63" s="12" t="s">
        <v>47</v>
      </c>
      <c r="B63" s="140">
        <v>4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13" customFormat="1" ht="21">
      <c r="A64" s="12" t="s">
        <v>48</v>
      </c>
      <c r="B64" s="140">
        <v>49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s="13" customFormat="1" ht="21">
      <c r="A65" s="12" t="s">
        <v>49</v>
      </c>
      <c r="B65" s="140">
        <v>94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</sheetData>
  <sheetProtection/>
  <mergeCells count="20">
    <mergeCell ref="B7:U7"/>
    <mergeCell ref="Q4:Q6"/>
    <mergeCell ref="R4:R6"/>
    <mergeCell ref="S4:S6"/>
    <mergeCell ref="T4:T6"/>
    <mergeCell ref="U4:U6"/>
    <mergeCell ref="F5:G5"/>
    <mergeCell ref="H5:I5"/>
    <mergeCell ref="J5:K5"/>
    <mergeCell ref="L5:M5"/>
    <mergeCell ref="A1:U1"/>
    <mergeCell ref="A2:U2"/>
    <mergeCell ref="A3:T3"/>
    <mergeCell ref="A4:A6"/>
    <mergeCell ref="B4:B6"/>
    <mergeCell ref="C4:D5"/>
    <mergeCell ref="E4:E5"/>
    <mergeCell ref="F4:M4"/>
    <mergeCell ref="N4:O5"/>
    <mergeCell ref="P4:P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selection activeCell="H7" sqref="H7"/>
    </sheetView>
  </sheetViews>
  <sheetFormatPr defaultColWidth="7.57421875" defaultRowHeight="12.75"/>
  <cols>
    <col min="1" max="1" width="44.7109375" style="1" customWidth="1"/>
    <col min="2" max="2" width="11.7109375" style="1" customWidth="1"/>
    <col min="3" max="4" width="4.7109375" style="1" customWidth="1"/>
    <col min="5" max="5" width="13.57421875" style="1" customWidth="1"/>
    <col min="6" max="7" width="4.7109375" style="1" customWidth="1"/>
    <col min="8" max="8" width="6.57421875" style="1" bestFit="1" customWidth="1"/>
    <col min="9" max="9" width="6.8515625" style="1" customWidth="1"/>
    <col min="10" max="10" width="7.57421875" style="1" customWidth="1"/>
    <col min="11" max="12" width="6.8515625" style="1" customWidth="1"/>
    <col min="13" max="13" width="6.28125" style="1" customWidth="1"/>
    <col min="14" max="14" width="9.00390625" style="1" customWidth="1"/>
    <col min="15" max="15" width="8.140625" style="1" customWidth="1"/>
    <col min="16" max="21" width="11.7109375" style="1" customWidth="1"/>
    <col min="22" max="16384" width="7.57421875" style="1" customWidth="1"/>
  </cols>
  <sheetData>
    <row r="1" ht="21">
      <c r="N1" s="2"/>
    </row>
    <row r="2" spans="1:21" ht="23.25">
      <c r="A2" s="224" t="s">
        <v>55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ht="23.25">
      <c r="A3" s="224" t="s">
        <v>104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</row>
    <row r="4" spans="1:20" ht="23.25">
      <c r="A4" s="225" t="s">
        <v>424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</row>
    <row r="5" spans="1:23" s="4" customFormat="1" ht="132.75" customHeight="1">
      <c r="A5" s="219" t="s">
        <v>0</v>
      </c>
      <c r="B5" s="210" t="s">
        <v>1</v>
      </c>
      <c r="C5" s="214" t="s">
        <v>58</v>
      </c>
      <c r="D5" s="215"/>
      <c r="E5" s="210" t="s">
        <v>59</v>
      </c>
      <c r="F5" s="214" t="s">
        <v>51</v>
      </c>
      <c r="G5" s="218"/>
      <c r="H5" s="218"/>
      <c r="I5" s="218"/>
      <c r="J5" s="218"/>
      <c r="K5" s="218"/>
      <c r="L5" s="218"/>
      <c r="M5" s="215"/>
      <c r="N5" s="214" t="s">
        <v>2</v>
      </c>
      <c r="O5" s="215"/>
      <c r="P5" s="210" t="s">
        <v>3</v>
      </c>
      <c r="Q5" s="210" t="s">
        <v>4</v>
      </c>
      <c r="R5" s="210" t="s">
        <v>5</v>
      </c>
      <c r="S5" s="210" t="s">
        <v>6</v>
      </c>
      <c r="T5" s="210" t="s">
        <v>7</v>
      </c>
      <c r="U5" s="210" t="s">
        <v>8</v>
      </c>
      <c r="V5" s="3"/>
      <c r="W5" s="3"/>
    </row>
    <row r="6" spans="1:23" s="4" customFormat="1" ht="28.5" customHeight="1">
      <c r="A6" s="220"/>
      <c r="B6" s="211"/>
      <c r="C6" s="216"/>
      <c r="D6" s="217"/>
      <c r="E6" s="212"/>
      <c r="F6" s="213" t="s">
        <v>9</v>
      </c>
      <c r="G6" s="213"/>
      <c r="H6" s="213" t="s">
        <v>10</v>
      </c>
      <c r="I6" s="213"/>
      <c r="J6" s="213" t="s">
        <v>11</v>
      </c>
      <c r="K6" s="213"/>
      <c r="L6" s="213" t="s">
        <v>12</v>
      </c>
      <c r="M6" s="213"/>
      <c r="N6" s="216"/>
      <c r="O6" s="217"/>
      <c r="P6" s="211"/>
      <c r="Q6" s="211"/>
      <c r="R6" s="211"/>
      <c r="S6" s="211"/>
      <c r="T6" s="211"/>
      <c r="U6" s="211"/>
      <c r="V6" s="3"/>
      <c r="W6" s="3"/>
    </row>
    <row r="7" spans="1:21" s="4" customFormat="1" ht="24" customHeight="1">
      <c r="A7" s="220"/>
      <c r="B7" s="212"/>
      <c r="C7" s="5" t="s">
        <v>56</v>
      </c>
      <c r="D7" s="5" t="s">
        <v>57</v>
      </c>
      <c r="E7" s="6" t="s">
        <v>60</v>
      </c>
      <c r="F7" s="5" t="s">
        <v>56</v>
      </c>
      <c r="G7" s="5" t="s">
        <v>57</v>
      </c>
      <c r="H7" s="5" t="s">
        <v>56</v>
      </c>
      <c r="I7" s="5" t="s">
        <v>57</v>
      </c>
      <c r="J7" s="5" t="s">
        <v>56</v>
      </c>
      <c r="K7" s="5" t="s">
        <v>57</v>
      </c>
      <c r="L7" s="5" t="s">
        <v>56</v>
      </c>
      <c r="M7" s="5" t="s">
        <v>57</v>
      </c>
      <c r="N7" s="5" t="s">
        <v>56</v>
      </c>
      <c r="O7" s="5" t="s">
        <v>57</v>
      </c>
      <c r="P7" s="212"/>
      <c r="Q7" s="212"/>
      <c r="R7" s="212"/>
      <c r="S7" s="212"/>
      <c r="T7" s="212"/>
      <c r="U7" s="212"/>
    </row>
    <row r="8" spans="1:21" s="4" customFormat="1" ht="24" customHeight="1">
      <c r="A8" s="7" t="s">
        <v>61</v>
      </c>
      <c r="B8" s="221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3"/>
    </row>
    <row r="9" spans="1:21" s="10" customFormat="1" ht="26.25" customHeight="1">
      <c r="A9" s="25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9"/>
      <c r="S9" s="9"/>
      <c r="T9" s="9"/>
      <c r="U9" s="9"/>
    </row>
    <row r="10" spans="1:21" s="13" customFormat="1" ht="21">
      <c r="A10" s="11" t="s">
        <v>14</v>
      </c>
      <c r="B10" s="12">
        <v>35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205">
        <v>19250</v>
      </c>
      <c r="R10" s="12"/>
      <c r="S10" s="12"/>
      <c r="T10" s="12"/>
      <c r="U10" s="12"/>
    </row>
    <row r="11" spans="1:21" s="13" customFormat="1" ht="21">
      <c r="A11" s="107" t="s">
        <v>62</v>
      </c>
      <c r="B11" s="12">
        <v>250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48">
        <v>210600</v>
      </c>
      <c r="R11" s="12"/>
      <c r="S11" s="12"/>
      <c r="T11" s="12"/>
      <c r="U11" s="12"/>
    </row>
    <row r="12" spans="1:21" s="13" customFormat="1" ht="21">
      <c r="A12" s="15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3" customFormat="1" ht="21">
      <c r="A13" s="15" t="s">
        <v>16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13" customFormat="1" ht="21">
      <c r="A14" s="21" t="s">
        <v>425</v>
      </c>
      <c r="B14" s="12">
        <v>230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48">
        <v>200000</v>
      </c>
      <c r="R14" s="12"/>
      <c r="S14" s="12"/>
      <c r="T14" s="12"/>
      <c r="U14" s="12"/>
    </row>
    <row r="15" spans="1:21" s="13" customFormat="1" ht="21">
      <c r="A15" s="15" t="s">
        <v>426</v>
      </c>
      <c r="B15" s="12">
        <v>25</v>
      </c>
      <c r="C15" s="12">
        <v>1</v>
      </c>
      <c r="D15" s="12">
        <v>24</v>
      </c>
      <c r="E15" s="12">
        <v>25</v>
      </c>
      <c r="F15" s="12"/>
      <c r="G15" s="12"/>
      <c r="H15" s="12">
        <v>1</v>
      </c>
      <c r="I15" s="12">
        <v>24</v>
      </c>
      <c r="J15" s="12"/>
      <c r="K15" s="12"/>
      <c r="L15" s="12"/>
      <c r="M15" s="12"/>
      <c r="N15" s="12">
        <v>1</v>
      </c>
      <c r="O15" s="12">
        <v>24</v>
      </c>
      <c r="P15" s="12">
        <v>100</v>
      </c>
      <c r="Q15" s="206">
        <v>17700</v>
      </c>
      <c r="R15" s="12"/>
      <c r="S15" s="148">
        <v>9000</v>
      </c>
      <c r="T15" s="148">
        <v>9000</v>
      </c>
      <c r="U15" s="12"/>
    </row>
    <row r="16" spans="1:21" s="13" customFormat="1" ht="21">
      <c r="A16" s="15" t="s">
        <v>427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3" customFormat="1" ht="21">
      <c r="A17" s="11" t="s">
        <v>17</v>
      </c>
      <c r="B17" s="12">
        <v>350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48">
        <v>40250</v>
      </c>
      <c r="R17" s="12"/>
      <c r="S17" s="12"/>
      <c r="T17" s="12"/>
      <c r="U17" s="12"/>
    </row>
    <row r="18" spans="1:21" s="13" customFormat="1" ht="21">
      <c r="A18" s="15" t="s">
        <v>18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21">
      <c r="A19" s="16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13" customFormat="1" ht="21">
      <c r="A20" s="11" t="s">
        <v>20</v>
      </c>
      <c r="B20" s="12">
        <v>169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48">
        <v>145800</v>
      </c>
      <c r="R20" s="12"/>
      <c r="S20" s="12"/>
      <c r="T20" s="12"/>
      <c r="U20" s="12"/>
    </row>
    <row r="21" spans="1:21" s="13" customFormat="1" ht="21">
      <c r="A21" s="15" t="s">
        <v>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13" customFormat="1" ht="21">
      <c r="A22" s="15" t="s">
        <v>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S22" s="12"/>
      <c r="T22" s="12"/>
      <c r="U22" s="12"/>
    </row>
    <row r="23" spans="1:21" s="13" customFormat="1" ht="21">
      <c r="A23" s="11" t="s">
        <v>23</v>
      </c>
      <c r="B23" s="12">
        <v>85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48">
        <v>6800</v>
      </c>
      <c r="R23" s="12"/>
      <c r="S23" s="12"/>
      <c r="T23" s="12"/>
      <c r="U23" s="12"/>
    </row>
    <row r="24" spans="1:21" s="13" customFormat="1" ht="21">
      <c r="A24" s="18" t="s">
        <v>24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R24" s="12"/>
      <c r="S24" s="12"/>
      <c r="T24" s="12"/>
      <c r="U24" s="12"/>
    </row>
    <row r="25" spans="1:21" s="13" customFormat="1" ht="21">
      <c r="A25" s="11" t="s">
        <v>25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13" customFormat="1" ht="21">
      <c r="A26" s="11" t="s">
        <v>26</v>
      </c>
      <c r="B26" s="12">
        <v>13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48">
        <v>324366</v>
      </c>
      <c r="R26" s="205">
        <v>46720</v>
      </c>
      <c r="S26" s="205">
        <v>23360</v>
      </c>
      <c r="T26" s="205">
        <f>SUM(R26:S26)</f>
        <v>70080</v>
      </c>
      <c r="U26" s="12"/>
    </row>
    <row r="27" spans="1:21" ht="42">
      <c r="A27" s="19" t="s">
        <v>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7"/>
      <c r="P27" s="17"/>
      <c r="Q27" s="17"/>
      <c r="R27" s="17"/>
      <c r="S27" s="17"/>
      <c r="T27" s="17"/>
      <c r="U27" s="17"/>
    </row>
    <row r="28" spans="1:21" s="13" customFormat="1" ht="21">
      <c r="A28" s="11" t="s">
        <v>28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13" customFormat="1" ht="21">
      <c r="A29" s="11" t="s">
        <v>29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s="13" customFormat="1" ht="21">
      <c r="A30" s="11" t="s">
        <v>30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21">
      <c r="A31" s="11" t="s">
        <v>31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42">
      <c r="A32" s="19" t="s">
        <v>32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7"/>
      <c r="P32" s="17"/>
      <c r="Q32" s="17"/>
      <c r="R32" s="17"/>
      <c r="S32" s="17"/>
      <c r="T32" s="17"/>
      <c r="U32" s="17"/>
    </row>
    <row r="33" spans="1:21" s="13" customFormat="1" ht="42">
      <c r="A33" s="21" t="s">
        <v>33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3" customFormat="1" ht="21">
      <c r="A34" s="11" t="s">
        <v>34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s="13" customFormat="1" ht="21">
      <c r="A35" s="11" t="s">
        <v>52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s="13" customFormat="1" ht="21">
      <c r="A36" s="11" t="s">
        <v>53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3" customFormat="1" ht="21">
      <c r="A37" s="21" t="s">
        <v>54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21">
      <c r="A38" s="22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7"/>
      <c r="P38" s="17"/>
      <c r="Q38" s="17"/>
      <c r="R38" s="17"/>
      <c r="S38" s="17"/>
      <c r="T38" s="17"/>
      <c r="U38" s="17"/>
    </row>
    <row r="39" spans="1:21" s="13" customFormat="1" ht="21">
      <c r="A39" s="23" t="s">
        <v>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3" customFormat="1" ht="21">
      <c r="A40" s="23" t="s">
        <v>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13" customFormat="1" ht="21">
      <c r="A41" s="23" t="s">
        <v>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3" customFormat="1" ht="21">
      <c r="A42" s="12" t="s">
        <v>428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205">
        <v>40000</v>
      </c>
      <c r="R42" s="12"/>
      <c r="S42" s="12"/>
      <c r="T42" s="12"/>
      <c r="U42" s="12"/>
    </row>
    <row r="43" spans="1:21" s="13" customFormat="1" ht="21">
      <c r="A43" s="12" t="s">
        <v>429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205">
        <v>7300</v>
      </c>
      <c r="R43" s="12">
        <v>652</v>
      </c>
      <c r="S43" s="12">
        <v>632</v>
      </c>
      <c r="T43" s="12">
        <f>SUM(R43:S43)</f>
        <v>1284</v>
      </c>
      <c r="U43" s="12"/>
    </row>
    <row r="44" spans="1:21" s="13" customFormat="1" ht="21">
      <c r="A44" s="12" t="s">
        <v>430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205">
        <v>12000</v>
      </c>
      <c r="R44" s="205">
        <v>1170</v>
      </c>
      <c r="S44" s="205">
        <v>1120</v>
      </c>
      <c r="T44" s="207">
        <f>SUM(R44:S44)</f>
        <v>2290</v>
      </c>
      <c r="U44" s="12"/>
    </row>
    <row r="45" spans="1:21" s="13" customFormat="1" ht="21">
      <c r="A45" s="23" t="s">
        <v>39</v>
      </c>
      <c r="B45" s="12">
        <v>43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R45" s="12"/>
      <c r="S45" s="12"/>
      <c r="T45" s="12"/>
      <c r="U45" s="12"/>
    </row>
    <row r="46" spans="1:21" ht="21">
      <c r="A46" s="17" t="s">
        <v>431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00">
        <v>26100</v>
      </c>
      <c r="R46" s="200"/>
      <c r="S46" s="200">
        <v>3000</v>
      </c>
      <c r="T46" s="200">
        <v>3000</v>
      </c>
      <c r="U46" s="17"/>
    </row>
    <row r="47" spans="1:21" ht="21">
      <c r="A47" s="17" t="s">
        <v>432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200">
        <v>30000</v>
      </c>
      <c r="R47" s="200"/>
      <c r="S47" s="200">
        <v>30000</v>
      </c>
      <c r="T47" s="200">
        <v>30000</v>
      </c>
      <c r="U47" s="17">
        <v>100</v>
      </c>
    </row>
    <row r="48" spans="1:21" ht="21">
      <c r="A48" s="17" t="s">
        <v>433</v>
      </c>
      <c r="B48" s="17"/>
      <c r="C48" s="17">
        <v>756</v>
      </c>
      <c r="D48" s="17">
        <v>459</v>
      </c>
      <c r="E48" s="200">
        <v>1215</v>
      </c>
      <c r="F48" s="17">
        <v>3</v>
      </c>
      <c r="G48" s="17">
        <v>15</v>
      </c>
      <c r="H48" s="17">
        <v>78</v>
      </c>
      <c r="I48" s="17">
        <v>62</v>
      </c>
      <c r="J48" s="17">
        <v>259</v>
      </c>
      <c r="K48" s="17">
        <v>198</v>
      </c>
      <c r="L48" s="17">
        <v>41</v>
      </c>
      <c r="M48" s="17">
        <v>10</v>
      </c>
      <c r="N48" s="17">
        <v>381</v>
      </c>
      <c r="O48" s="17">
        <v>285</v>
      </c>
      <c r="P48" s="17"/>
      <c r="Q48" s="200"/>
      <c r="R48" s="200"/>
      <c r="S48" s="200"/>
      <c r="T48" s="200"/>
      <c r="U48" s="17"/>
    </row>
    <row r="49" spans="1:21" ht="21">
      <c r="A49" s="26" t="s">
        <v>65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205">
        <v>437740</v>
      </c>
      <c r="R49" s="17"/>
      <c r="S49" s="17"/>
      <c r="T49" s="17"/>
      <c r="U49" s="17"/>
    </row>
    <row r="50" spans="1:21" ht="21">
      <c r="A50" s="17" t="s">
        <v>434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00"/>
      <c r="R50" s="200">
        <v>35260</v>
      </c>
      <c r="S50" s="200">
        <v>36120</v>
      </c>
      <c r="T50" s="200">
        <f>SUM(R50:S50)</f>
        <v>71380</v>
      </c>
      <c r="U50" s="17"/>
    </row>
    <row r="51" spans="1:21" ht="21">
      <c r="A51" s="17" t="s">
        <v>435</v>
      </c>
      <c r="B51" s="17"/>
      <c r="C51" s="17"/>
      <c r="D51" s="17"/>
      <c r="E51" s="208">
        <v>51600</v>
      </c>
      <c r="F51" s="209">
        <v>452</v>
      </c>
      <c r="G51" s="209">
        <v>571</v>
      </c>
      <c r="H51" s="208">
        <v>2510</v>
      </c>
      <c r="I51" s="208">
        <v>2289</v>
      </c>
      <c r="J51" s="208">
        <v>5870</v>
      </c>
      <c r="K51" s="208">
        <v>4210</v>
      </c>
      <c r="L51" s="208">
        <v>4870</v>
      </c>
      <c r="M51" s="208">
        <v>5103</v>
      </c>
      <c r="N51" s="208">
        <v>136242</v>
      </c>
      <c r="O51" s="208">
        <v>12173</v>
      </c>
      <c r="P51" s="200"/>
      <c r="Q51" s="17"/>
      <c r="R51" s="17"/>
      <c r="S51" s="17"/>
      <c r="T51" s="17"/>
      <c r="U51" s="17"/>
    </row>
    <row r="52" spans="1:21" ht="21">
      <c r="A52" s="24" t="s">
        <v>40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17"/>
      <c r="P52" s="17"/>
      <c r="Q52" s="17"/>
      <c r="R52" s="17"/>
      <c r="S52" s="17"/>
      <c r="T52" s="17"/>
      <c r="U52" s="17"/>
    </row>
    <row r="53" spans="1:21" s="13" customFormat="1" ht="21">
      <c r="A53" s="23" t="s">
        <v>41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R53" s="12"/>
      <c r="S53" s="12"/>
      <c r="T53" s="12"/>
      <c r="U53" s="12"/>
    </row>
    <row r="54" spans="1:21" s="13" customFormat="1" ht="21">
      <c r="A54" s="23" t="s">
        <v>42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48">
        <v>166270</v>
      </c>
      <c r="R54" s="12"/>
      <c r="S54" s="12"/>
      <c r="T54" s="12"/>
      <c r="U54" s="12"/>
    </row>
    <row r="55" spans="1:21" s="13" customFormat="1" ht="21">
      <c r="A55" s="23" t="s">
        <v>43</v>
      </c>
      <c r="B55" s="12">
        <v>732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48">
        <v>170496</v>
      </c>
      <c r="R55" s="12"/>
      <c r="S55" s="12"/>
      <c r="T55" s="12"/>
      <c r="U55" s="12"/>
    </row>
    <row r="56" spans="1:21" ht="21">
      <c r="A56" s="16" t="s">
        <v>44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21">
      <c r="A57" s="16" t="s">
        <v>45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13" customFormat="1" ht="21">
      <c r="A58" s="23" t="s">
        <v>46</v>
      </c>
      <c r="B58" s="12">
        <v>732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48">
        <v>660566</v>
      </c>
      <c r="R58" s="12"/>
      <c r="S58" s="12"/>
      <c r="T58" s="12"/>
      <c r="U58" s="12"/>
    </row>
    <row r="59" spans="1:21" s="13" customFormat="1" ht="21">
      <c r="A59" s="12" t="s">
        <v>47</v>
      </c>
      <c r="B59" s="12">
        <v>32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s="13" customFormat="1" ht="21">
      <c r="A60" s="12" t="s">
        <v>48</v>
      </c>
      <c r="B60" s="12">
        <v>345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s="13" customFormat="1" ht="21">
      <c r="A61" s="12" t="s">
        <v>49</v>
      </c>
      <c r="B61" s="12">
        <v>355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s="13" customFormat="1" ht="21">
      <c r="A62" s="23" t="s">
        <v>50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s="13" customFormat="1" ht="21">
      <c r="A63" s="12" t="s">
        <v>47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13" customFormat="1" ht="21">
      <c r="A64" s="12" t="s">
        <v>48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s="13" customFormat="1" ht="21">
      <c r="A65" s="12" t="s">
        <v>49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</sheetData>
  <sheetProtection/>
  <mergeCells count="20">
    <mergeCell ref="A2:U2"/>
    <mergeCell ref="A3:U3"/>
    <mergeCell ref="A4:T4"/>
    <mergeCell ref="A5:A7"/>
    <mergeCell ref="B5:B7"/>
    <mergeCell ref="C5:D6"/>
    <mergeCell ref="E5:E6"/>
    <mergeCell ref="F5:M5"/>
    <mergeCell ref="N5:O6"/>
    <mergeCell ref="P5:P7"/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W62"/>
  <sheetViews>
    <sheetView tabSelected="1" zoomScalePageLayoutView="0" workbookViewId="0" topLeftCell="A1">
      <selection activeCell="E5" sqref="E5:E6"/>
    </sheetView>
  </sheetViews>
  <sheetFormatPr defaultColWidth="7.57421875" defaultRowHeight="12.75"/>
  <cols>
    <col min="1" max="1" width="44.7109375" style="308" customWidth="1"/>
    <col min="2" max="2" width="13.140625" style="256" customWidth="1"/>
    <col min="3" max="4" width="6.00390625" style="256" customWidth="1"/>
    <col min="5" max="5" width="13.57421875" style="256" customWidth="1"/>
    <col min="6" max="15" width="5.8515625" style="256" customWidth="1"/>
    <col min="16" max="16" width="10.7109375" style="256" customWidth="1"/>
    <col min="17" max="17" width="12.28125" style="256" customWidth="1"/>
    <col min="18" max="21" width="11.7109375" style="256" customWidth="1"/>
    <col min="22" max="16384" width="7.57421875" style="256" customWidth="1"/>
  </cols>
  <sheetData>
    <row r="2" spans="1:21" ht="23.25">
      <c r="A2" s="255" t="s">
        <v>55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1" ht="23.25">
      <c r="A3" s="255" t="s">
        <v>436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spans="1:21" ht="23.25">
      <c r="A4" s="257" t="s">
        <v>437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3" s="264" customFormat="1" ht="132.75" customHeight="1">
      <c r="A5" s="258" t="s">
        <v>0</v>
      </c>
      <c r="B5" s="259" t="s">
        <v>1</v>
      </c>
      <c r="C5" s="260" t="s">
        <v>58</v>
      </c>
      <c r="D5" s="261"/>
      <c r="E5" s="259" t="s">
        <v>438</v>
      </c>
      <c r="F5" s="260" t="s">
        <v>51</v>
      </c>
      <c r="G5" s="262"/>
      <c r="H5" s="262"/>
      <c r="I5" s="262"/>
      <c r="J5" s="262"/>
      <c r="K5" s="262"/>
      <c r="L5" s="262"/>
      <c r="M5" s="261"/>
      <c r="N5" s="260" t="s">
        <v>2</v>
      </c>
      <c r="O5" s="261"/>
      <c r="P5" s="259" t="s">
        <v>3</v>
      </c>
      <c r="Q5" s="259" t="s">
        <v>4</v>
      </c>
      <c r="R5" s="259" t="s">
        <v>5</v>
      </c>
      <c r="S5" s="259" t="s">
        <v>6</v>
      </c>
      <c r="T5" s="259" t="s">
        <v>7</v>
      </c>
      <c r="U5" s="259" t="s">
        <v>8</v>
      </c>
      <c r="V5" s="263"/>
      <c r="W5" s="263"/>
    </row>
    <row r="6" spans="1:23" s="264" customFormat="1" ht="28.5" customHeight="1">
      <c r="A6" s="265"/>
      <c r="B6" s="266"/>
      <c r="C6" s="267"/>
      <c r="D6" s="268"/>
      <c r="E6" s="269"/>
      <c r="F6" s="270" t="s">
        <v>9</v>
      </c>
      <c r="G6" s="270"/>
      <c r="H6" s="270" t="s">
        <v>10</v>
      </c>
      <c r="I6" s="270"/>
      <c r="J6" s="270" t="s">
        <v>11</v>
      </c>
      <c r="K6" s="270"/>
      <c r="L6" s="270" t="s">
        <v>12</v>
      </c>
      <c r="M6" s="270"/>
      <c r="N6" s="267"/>
      <c r="O6" s="268"/>
      <c r="P6" s="266"/>
      <c r="Q6" s="266"/>
      <c r="R6" s="266"/>
      <c r="S6" s="266"/>
      <c r="T6" s="266"/>
      <c r="U6" s="266"/>
      <c r="V6" s="263"/>
      <c r="W6" s="263"/>
    </row>
    <row r="7" spans="1:21" s="264" customFormat="1" ht="24" customHeight="1">
      <c r="A7" s="271"/>
      <c r="B7" s="269"/>
      <c r="C7" s="272" t="s">
        <v>56</v>
      </c>
      <c r="D7" s="272" t="s">
        <v>57</v>
      </c>
      <c r="E7" s="273" t="s">
        <v>439</v>
      </c>
      <c r="F7" s="272" t="s">
        <v>56</v>
      </c>
      <c r="G7" s="272" t="s">
        <v>57</v>
      </c>
      <c r="H7" s="272" t="s">
        <v>56</v>
      </c>
      <c r="I7" s="272" t="s">
        <v>57</v>
      </c>
      <c r="J7" s="272" t="s">
        <v>56</v>
      </c>
      <c r="K7" s="272" t="s">
        <v>57</v>
      </c>
      <c r="L7" s="272" t="s">
        <v>56</v>
      </c>
      <c r="M7" s="272" t="s">
        <v>57</v>
      </c>
      <c r="N7" s="272" t="s">
        <v>56</v>
      </c>
      <c r="O7" s="272" t="s">
        <v>57</v>
      </c>
      <c r="P7" s="269"/>
      <c r="Q7" s="269"/>
      <c r="R7" s="269"/>
      <c r="S7" s="269"/>
      <c r="T7" s="269"/>
      <c r="U7" s="269"/>
    </row>
    <row r="8" spans="1:21" s="264" customFormat="1" ht="24" customHeight="1">
      <c r="A8" s="274" t="s">
        <v>61</v>
      </c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7"/>
    </row>
    <row r="9" spans="1:21" s="282" customFormat="1" ht="26.25" customHeight="1">
      <c r="A9" s="278" t="s">
        <v>13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80"/>
      <c r="Q9" s="281"/>
      <c r="R9" s="281"/>
      <c r="S9" s="281"/>
      <c r="T9" s="281"/>
      <c r="U9" s="281"/>
    </row>
    <row r="10" spans="1:21" s="286" customFormat="1" ht="21">
      <c r="A10" s="283" t="s">
        <v>14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5"/>
      <c r="Q10" s="285"/>
      <c r="R10" s="285"/>
      <c r="S10" s="285"/>
      <c r="T10" s="285"/>
      <c r="U10" s="285"/>
    </row>
    <row r="11" spans="1:21" s="286" customFormat="1" ht="21">
      <c r="A11" s="287" t="s">
        <v>62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5"/>
      <c r="Q11" s="285"/>
      <c r="R11" s="285"/>
      <c r="S11" s="285"/>
      <c r="T11" s="285"/>
      <c r="U11" s="285"/>
    </row>
    <row r="12" spans="1:21" s="286" customFormat="1" ht="21">
      <c r="A12" s="288" t="s">
        <v>15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5"/>
      <c r="Q12" s="285"/>
      <c r="R12" s="285"/>
      <c r="S12" s="285"/>
      <c r="T12" s="285"/>
      <c r="U12" s="285"/>
    </row>
    <row r="13" spans="1:21" s="286" customFormat="1" ht="21">
      <c r="A13" s="288" t="s">
        <v>16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5"/>
      <c r="Q13" s="285"/>
      <c r="R13" s="285"/>
      <c r="S13" s="285"/>
      <c r="T13" s="285"/>
      <c r="U13" s="285"/>
    </row>
    <row r="14" spans="1:21" s="286" customFormat="1" ht="21">
      <c r="A14" s="283" t="s">
        <v>17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5"/>
      <c r="Q14" s="285"/>
      <c r="R14" s="285"/>
      <c r="S14" s="285"/>
      <c r="T14" s="285"/>
      <c r="U14" s="285"/>
    </row>
    <row r="15" spans="1:21" s="286" customFormat="1" ht="21">
      <c r="A15" s="288" t="s">
        <v>18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5"/>
      <c r="Q15" s="285"/>
      <c r="R15" s="285"/>
      <c r="S15" s="285"/>
      <c r="T15" s="285"/>
      <c r="U15" s="285"/>
    </row>
    <row r="16" spans="1:21" ht="21">
      <c r="A16" s="289" t="s">
        <v>19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1"/>
      <c r="Q16" s="291"/>
      <c r="R16" s="291"/>
      <c r="S16" s="291"/>
      <c r="T16" s="291"/>
      <c r="U16" s="291"/>
    </row>
    <row r="17" spans="1:21" s="286" customFormat="1" ht="21">
      <c r="A17" s="283" t="s">
        <v>20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5"/>
      <c r="Q17" s="285"/>
      <c r="R17" s="285"/>
      <c r="S17" s="285"/>
      <c r="T17" s="285"/>
      <c r="U17" s="285"/>
    </row>
    <row r="18" spans="1:21" s="286" customFormat="1" ht="21">
      <c r="A18" s="288" t="s">
        <v>21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5"/>
      <c r="Q18" s="285"/>
      <c r="R18" s="285"/>
      <c r="S18" s="285"/>
      <c r="T18" s="285"/>
      <c r="U18" s="285"/>
    </row>
    <row r="19" spans="1:21" s="286" customFormat="1" ht="21">
      <c r="A19" s="288" t="s">
        <v>22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5"/>
      <c r="Q19" s="285"/>
      <c r="R19" s="285"/>
      <c r="S19" s="285"/>
      <c r="T19" s="285"/>
      <c r="U19" s="285"/>
    </row>
    <row r="20" spans="1:21" s="286" customFormat="1" ht="21">
      <c r="A20" s="283" t="s">
        <v>23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5"/>
      <c r="Q20" s="285"/>
      <c r="R20" s="285"/>
      <c r="S20" s="285"/>
      <c r="T20" s="285"/>
      <c r="U20" s="285"/>
    </row>
    <row r="21" spans="1:21" s="286" customFormat="1" ht="21">
      <c r="A21" s="292" t="s">
        <v>24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5"/>
      <c r="Q21" s="285"/>
      <c r="R21" s="285"/>
      <c r="S21" s="285"/>
      <c r="T21" s="285"/>
      <c r="U21" s="285"/>
    </row>
    <row r="22" spans="1:21" s="286" customFormat="1" ht="21">
      <c r="A22" s="283" t="s">
        <v>25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5"/>
      <c r="Q22" s="285"/>
      <c r="R22" s="285"/>
      <c r="S22" s="285"/>
      <c r="T22" s="285"/>
      <c r="U22" s="285"/>
    </row>
    <row r="23" spans="1:21" s="286" customFormat="1" ht="21">
      <c r="A23" s="283" t="s">
        <v>26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5"/>
      <c r="Q23" s="285"/>
      <c r="R23" s="285"/>
      <c r="S23" s="285"/>
      <c r="T23" s="285"/>
      <c r="U23" s="285"/>
    </row>
    <row r="24" spans="1:21" ht="42">
      <c r="A24" s="293" t="s">
        <v>27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0"/>
      <c r="P24" s="291"/>
      <c r="Q24" s="291"/>
      <c r="R24" s="291"/>
      <c r="S24" s="291"/>
      <c r="T24" s="291"/>
      <c r="U24" s="291"/>
    </row>
    <row r="25" spans="1:21" s="286" customFormat="1" ht="21">
      <c r="A25" s="283" t="s">
        <v>28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5"/>
      <c r="Q25" s="285"/>
      <c r="R25" s="285"/>
      <c r="S25" s="285"/>
      <c r="T25" s="285"/>
      <c r="U25" s="285"/>
    </row>
    <row r="26" spans="1:21" s="286" customFormat="1" ht="21">
      <c r="A26" s="283" t="s">
        <v>29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5"/>
      <c r="Q26" s="285"/>
      <c r="R26" s="285"/>
      <c r="S26" s="285"/>
      <c r="T26" s="285"/>
      <c r="U26" s="285"/>
    </row>
    <row r="27" spans="1:21" s="286" customFormat="1" ht="21">
      <c r="A27" s="283" t="s">
        <v>30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5"/>
      <c r="Q27" s="285"/>
      <c r="R27" s="285"/>
      <c r="S27" s="285"/>
      <c r="T27" s="285"/>
      <c r="U27" s="285"/>
    </row>
    <row r="28" spans="1:21" s="286" customFormat="1" ht="21">
      <c r="A28" s="283" t="s">
        <v>31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5"/>
      <c r="Q28" s="285"/>
      <c r="R28" s="285"/>
      <c r="S28" s="285"/>
      <c r="T28" s="285"/>
      <c r="U28" s="285"/>
    </row>
    <row r="29" spans="1:21" ht="42">
      <c r="A29" s="293" t="s">
        <v>32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0"/>
      <c r="P29" s="291"/>
      <c r="Q29" s="291"/>
      <c r="R29" s="291"/>
      <c r="S29" s="291"/>
      <c r="T29" s="291"/>
      <c r="U29" s="291"/>
    </row>
    <row r="30" spans="1:21" s="286" customFormat="1" ht="42">
      <c r="A30" s="295" t="s">
        <v>33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5"/>
      <c r="Q30" s="285"/>
      <c r="R30" s="285"/>
      <c r="S30" s="285"/>
      <c r="T30" s="285"/>
      <c r="U30" s="285"/>
    </row>
    <row r="31" spans="1:21" s="286" customFormat="1" ht="21">
      <c r="A31" s="283" t="s">
        <v>34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5"/>
      <c r="Q31" s="285"/>
      <c r="R31" s="285"/>
      <c r="S31" s="285"/>
      <c r="T31" s="285"/>
      <c r="U31" s="285"/>
    </row>
    <row r="32" spans="1:21" s="286" customFormat="1" ht="21">
      <c r="A32" s="283" t="s">
        <v>52</v>
      </c>
      <c r="B32" s="296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5"/>
      <c r="Q32" s="285"/>
      <c r="R32" s="285"/>
      <c r="S32" s="285"/>
      <c r="T32" s="285"/>
      <c r="U32" s="285"/>
    </row>
    <row r="33" spans="1:21" s="286" customFormat="1" ht="21">
      <c r="A33" s="283" t="s">
        <v>53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5"/>
      <c r="Q33" s="285"/>
      <c r="R33" s="285"/>
      <c r="S33" s="285"/>
      <c r="T33" s="285"/>
      <c r="U33" s="285"/>
    </row>
    <row r="34" spans="1:21" s="286" customFormat="1" ht="21">
      <c r="A34" s="295" t="s">
        <v>54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5"/>
      <c r="Q34" s="285"/>
      <c r="R34" s="285"/>
      <c r="S34" s="285"/>
      <c r="T34" s="285"/>
      <c r="U34" s="285"/>
    </row>
    <row r="35" spans="1:21" ht="21">
      <c r="A35" s="274" t="s">
        <v>35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0"/>
      <c r="P35" s="291"/>
      <c r="Q35" s="291"/>
      <c r="R35" s="291"/>
      <c r="S35" s="291"/>
      <c r="T35" s="291"/>
      <c r="U35" s="291"/>
    </row>
    <row r="36" spans="1:21" s="286" customFormat="1" ht="21">
      <c r="A36" s="283" t="s">
        <v>36</v>
      </c>
      <c r="B36" s="284">
        <v>3000</v>
      </c>
      <c r="C36" s="284">
        <v>488</v>
      </c>
      <c r="D36" s="284">
        <v>724</v>
      </c>
      <c r="E36" s="284">
        <v>1212</v>
      </c>
      <c r="F36" s="284">
        <v>30</v>
      </c>
      <c r="G36" s="284">
        <v>42</v>
      </c>
      <c r="H36" s="284">
        <v>95</v>
      </c>
      <c r="I36" s="284">
        <v>97</v>
      </c>
      <c r="J36" s="284">
        <v>46</v>
      </c>
      <c r="K36" s="284">
        <v>58</v>
      </c>
      <c r="L36" s="284">
        <v>3</v>
      </c>
      <c r="M36" s="284">
        <v>4</v>
      </c>
      <c r="N36" s="284">
        <v>174</v>
      </c>
      <c r="O36" s="284">
        <v>201</v>
      </c>
      <c r="P36" s="297">
        <f>((E36+N36+O36)/B36)*100</f>
        <v>52.900000000000006</v>
      </c>
      <c r="Q36" s="285"/>
      <c r="R36" s="285"/>
      <c r="S36" s="285"/>
      <c r="T36" s="285"/>
      <c r="U36" s="285" t="e">
        <f>(R36/Q36)</f>
        <v>#DIV/0!</v>
      </c>
    </row>
    <row r="37" spans="1:21" s="286" customFormat="1" ht="21">
      <c r="A37" s="283" t="s">
        <v>37</v>
      </c>
      <c r="B37" s="284">
        <v>300</v>
      </c>
      <c r="C37" s="284">
        <v>19</v>
      </c>
      <c r="D37" s="284">
        <v>22</v>
      </c>
      <c r="E37" s="284">
        <v>41</v>
      </c>
      <c r="F37" s="284">
        <v>0</v>
      </c>
      <c r="G37" s="284">
        <v>0</v>
      </c>
      <c r="H37" s="284">
        <v>0</v>
      </c>
      <c r="I37" s="284">
        <v>0</v>
      </c>
      <c r="J37" s="284">
        <v>0</v>
      </c>
      <c r="K37" s="284">
        <v>0</v>
      </c>
      <c r="L37" s="284">
        <v>0</v>
      </c>
      <c r="M37" s="284">
        <v>0</v>
      </c>
      <c r="N37" s="284">
        <v>19</v>
      </c>
      <c r="O37" s="284">
        <v>22</v>
      </c>
      <c r="P37" s="297">
        <f>((E37+N37+O37)/B37)*100</f>
        <v>27.333333333333332</v>
      </c>
      <c r="Q37" s="285"/>
      <c r="R37" s="285"/>
      <c r="S37" s="285"/>
      <c r="T37" s="285"/>
      <c r="U37" s="285"/>
    </row>
    <row r="38" spans="1:21" s="286" customFormat="1" ht="21">
      <c r="A38" s="283" t="s">
        <v>38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285"/>
      <c r="R38" s="285"/>
      <c r="S38" s="285"/>
      <c r="T38" s="285"/>
      <c r="U38" s="285"/>
    </row>
    <row r="39" spans="1:21" s="286" customFormat="1" ht="21">
      <c r="A39" s="292" t="s">
        <v>440</v>
      </c>
      <c r="B39" s="284">
        <v>6300</v>
      </c>
      <c r="C39" s="284">
        <v>488</v>
      </c>
      <c r="D39" s="284">
        <v>724</v>
      </c>
      <c r="E39" s="290">
        <f>C39+D39</f>
        <v>1212</v>
      </c>
      <c r="F39" s="284">
        <v>30</v>
      </c>
      <c r="G39" s="284">
        <v>42</v>
      </c>
      <c r="H39" s="284">
        <v>95</v>
      </c>
      <c r="I39" s="284">
        <v>97</v>
      </c>
      <c r="J39" s="284">
        <v>86</v>
      </c>
      <c r="K39" s="284">
        <v>58</v>
      </c>
      <c r="L39" s="284">
        <v>3</v>
      </c>
      <c r="M39" s="284">
        <v>4</v>
      </c>
      <c r="N39" s="284">
        <v>174</v>
      </c>
      <c r="O39" s="284">
        <v>201</v>
      </c>
      <c r="P39" s="297">
        <f>((E39+N39+O39)/B39)*100</f>
        <v>25.19047619047619</v>
      </c>
      <c r="Q39" s="285"/>
      <c r="R39" s="285"/>
      <c r="S39" s="285"/>
      <c r="T39" s="285"/>
      <c r="U39" s="285"/>
    </row>
    <row r="40" spans="1:21" s="286" customFormat="1" ht="21">
      <c r="A40" s="292" t="s">
        <v>441</v>
      </c>
      <c r="B40" s="284">
        <v>300</v>
      </c>
      <c r="C40" s="284">
        <v>12</v>
      </c>
      <c r="D40" s="284">
        <v>23</v>
      </c>
      <c r="E40" s="290">
        <f>C40+D40</f>
        <v>35</v>
      </c>
      <c r="F40" s="284">
        <v>0</v>
      </c>
      <c r="G40" s="284">
        <v>0</v>
      </c>
      <c r="H40" s="284">
        <v>12</v>
      </c>
      <c r="I40" s="284">
        <v>1</v>
      </c>
      <c r="J40" s="284">
        <v>0</v>
      </c>
      <c r="K40" s="284">
        <v>0</v>
      </c>
      <c r="L40" s="284">
        <v>0</v>
      </c>
      <c r="M40" s="284">
        <v>0</v>
      </c>
      <c r="N40" s="284">
        <v>12</v>
      </c>
      <c r="O40" s="284">
        <v>1</v>
      </c>
      <c r="P40" s="297">
        <f>((E40+N40+O40)/B40)*100</f>
        <v>16</v>
      </c>
      <c r="Q40" s="285"/>
      <c r="R40" s="285"/>
      <c r="S40" s="285"/>
      <c r="T40" s="285"/>
      <c r="U40" s="285"/>
    </row>
    <row r="41" spans="1:21" s="286" customFormat="1" ht="21">
      <c r="A41" s="283" t="s">
        <v>39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285"/>
      <c r="R41" s="285"/>
      <c r="S41" s="285"/>
      <c r="T41" s="285"/>
      <c r="U41" s="285"/>
    </row>
    <row r="42" spans="1:21" ht="21">
      <c r="A42" s="298" t="s">
        <v>442</v>
      </c>
      <c r="B42" s="290">
        <v>1000</v>
      </c>
      <c r="C42" s="290">
        <f>'[1]พฤศจิกายน 56'!C42+'[1]พฤศจิกายน 56'!N42</f>
        <v>233</v>
      </c>
      <c r="D42" s="290">
        <f>'[1]พฤศจิกายน 56'!D42+'[1]พฤศจิกายน 56'!O42</f>
        <v>265</v>
      </c>
      <c r="E42" s="290">
        <f>C42+D42</f>
        <v>498</v>
      </c>
      <c r="F42" s="284">
        <v>30</v>
      </c>
      <c r="G42" s="284">
        <v>42</v>
      </c>
      <c r="H42" s="284">
        <v>95</v>
      </c>
      <c r="I42" s="284">
        <v>97</v>
      </c>
      <c r="J42" s="284">
        <v>46</v>
      </c>
      <c r="K42" s="284">
        <v>58</v>
      </c>
      <c r="L42" s="290">
        <v>3</v>
      </c>
      <c r="M42" s="290">
        <v>4</v>
      </c>
      <c r="N42" s="290">
        <f aca="true" t="shared" si="0" ref="N42:O44">F42+H42+J42+L42</f>
        <v>174</v>
      </c>
      <c r="O42" s="290">
        <f t="shared" si="0"/>
        <v>201</v>
      </c>
      <c r="P42" s="297">
        <f>((E42+N42+O42)/B42)*100</f>
        <v>87.3</v>
      </c>
      <c r="Q42" s="291"/>
      <c r="R42" s="291"/>
      <c r="S42" s="291"/>
      <c r="T42" s="291"/>
      <c r="U42" s="291"/>
    </row>
    <row r="43" spans="1:21" ht="21">
      <c r="A43" s="298" t="s">
        <v>443</v>
      </c>
      <c r="B43" s="290">
        <v>300</v>
      </c>
      <c r="C43" s="290">
        <v>170</v>
      </c>
      <c r="D43" s="290">
        <v>190</v>
      </c>
      <c r="E43" s="290">
        <f>C43+D43</f>
        <v>360</v>
      </c>
      <c r="F43" s="290">
        <v>27</v>
      </c>
      <c r="G43" s="290">
        <v>12</v>
      </c>
      <c r="H43" s="290">
        <v>70</v>
      </c>
      <c r="I43" s="290">
        <v>60</v>
      </c>
      <c r="J43" s="290">
        <v>38</v>
      </c>
      <c r="K43" s="290">
        <v>39</v>
      </c>
      <c r="L43" s="290">
        <v>0</v>
      </c>
      <c r="M43" s="290">
        <v>0</v>
      </c>
      <c r="N43" s="290">
        <f t="shared" si="0"/>
        <v>135</v>
      </c>
      <c r="O43" s="290">
        <f t="shared" si="0"/>
        <v>111</v>
      </c>
      <c r="P43" s="297">
        <f aca="true" t="shared" si="1" ref="P43:P48">((E43+N43+O43)/B43)*100</f>
        <v>202</v>
      </c>
      <c r="Q43" s="291"/>
      <c r="R43" s="291"/>
      <c r="S43" s="291"/>
      <c r="T43" s="291"/>
      <c r="U43" s="291"/>
    </row>
    <row r="44" spans="1:21" ht="21">
      <c r="A44" s="298" t="s">
        <v>444</v>
      </c>
      <c r="B44" s="290">
        <v>300</v>
      </c>
      <c r="C44" s="290">
        <v>275</v>
      </c>
      <c r="D44" s="290">
        <v>246</v>
      </c>
      <c r="E44" s="290">
        <f>C44+D44</f>
        <v>521</v>
      </c>
      <c r="F44" s="290">
        <v>0</v>
      </c>
      <c r="G44" s="290">
        <v>0</v>
      </c>
      <c r="H44" s="290">
        <v>16</v>
      </c>
      <c r="I44" s="290">
        <v>21</v>
      </c>
      <c r="J44" s="290">
        <v>20</v>
      </c>
      <c r="K44" s="290">
        <v>19</v>
      </c>
      <c r="L44" s="290">
        <v>2</v>
      </c>
      <c r="M44" s="290">
        <v>0</v>
      </c>
      <c r="N44" s="290">
        <f t="shared" si="0"/>
        <v>38</v>
      </c>
      <c r="O44" s="290">
        <f t="shared" si="0"/>
        <v>40</v>
      </c>
      <c r="P44" s="297">
        <f t="shared" si="1"/>
        <v>199.66666666666666</v>
      </c>
      <c r="Q44" s="291"/>
      <c r="R44" s="291"/>
      <c r="S44" s="291"/>
      <c r="T44" s="291"/>
      <c r="U44" s="291"/>
    </row>
    <row r="45" spans="1:21" ht="21">
      <c r="A45" s="299" t="s">
        <v>65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291"/>
      <c r="R45" s="291"/>
      <c r="S45" s="291"/>
      <c r="T45" s="291"/>
      <c r="U45" s="291"/>
    </row>
    <row r="46" spans="1:21" ht="21">
      <c r="A46" s="298" t="s">
        <v>445</v>
      </c>
      <c r="B46" s="291">
        <v>35</v>
      </c>
      <c r="C46" s="290">
        <v>0</v>
      </c>
      <c r="D46" s="290">
        <v>0</v>
      </c>
      <c r="E46" s="290">
        <f>C46+D46</f>
        <v>0</v>
      </c>
      <c r="F46" s="290">
        <v>31</v>
      </c>
      <c r="G46" s="290">
        <v>32</v>
      </c>
      <c r="H46" s="290">
        <v>6</v>
      </c>
      <c r="I46" s="290">
        <v>12</v>
      </c>
      <c r="J46" s="290">
        <v>6</v>
      </c>
      <c r="K46" s="290">
        <v>7</v>
      </c>
      <c r="L46" s="290">
        <v>0</v>
      </c>
      <c r="M46" s="290">
        <v>0</v>
      </c>
      <c r="N46" s="290">
        <f aca="true" t="shared" si="2" ref="N46:O48">F46+H46+J46+L46</f>
        <v>43</v>
      </c>
      <c r="O46" s="290">
        <f t="shared" si="2"/>
        <v>51</v>
      </c>
      <c r="P46" s="297">
        <f t="shared" si="1"/>
        <v>268.57142857142856</v>
      </c>
      <c r="Q46" s="291"/>
      <c r="R46" s="291"/>
      <c r="S46" s="291"/>
      <c r="T46" s="291"/>
      <c r="U46" s="291"/>
    </row>
    <row r="47" spans="1:21" ht="21">
      <c r="A47" s="298" t="s">
        <v>446</v>
      </c>
      <c r="B47" s="290">
        <v>1000</v>
      </c>
      <c r="C47" s="290">
        <v>380</v>
      </c>
      <c r="D47" s="290">
        <v>455</v>
      </c>
      <c r="E47" s="290">
        <f>C47+D47</f>
        <v>835</v>
      </c>
      <c r="F47" s="290">
        <v>38</v>
      </c>
      <c r="G47" s="290">
        <v>58</v>
      </c>
      <c r="H47" s="290">
        <v>83</v>
      </c>
      <c r="I47" s="290">
        <v>116</v>
      </c>
      <c r="J47" s="290">
        <v>81</v>
      </c>
      <c r="K47" s="290">
        <v>103</v>
      </c>
      <c r="L47" s="290">
        <v>7</v>
      </c>
      <c r="M47" s="290">
        <v>8</v>
      </c>
      <c r="N47" s="290">
        <f t="shared" si="2"/>
        <v>209</v>
      </c>
      <c r="O47" s="290">
        <f t="shared" si="2"/>
        <v>285</v>
      </c>
      <c r="P47" s="297">
        <f t="shared" si="1"/>
        <v>132.9</v>
      </c>
      <c r="Q47" s="291"/>
      <c r="R47" s="291"/>
      <c r="S47" s="291"/>
      <c r="T47" s="291"/>
      <c r="U47" s="291"/>
    </row>
    <row r="48" spans="1:21" ht="21">
      <c r="A48" s="298" t="s">
        <v>447</v>
      </c>
      <c r="B48" s="256">
        <v>20</v>
      </c>
      <c r="C48" s="290">
        <v>5</v>
      </c>
      <c r="D48" s="290">
        <v>16</v>
      </c>
      <c r="E48" s="290">
        <f>C48+D48</f>
        <v>21</v>
      </c>
      <c r="F48" s="290">
        <v>2</v>
      </c>
      <c r="G48" s="290">
        <v>3</v>
      </c>
      <c r="H48" s="290">
        <v>0</v>
      </c>
      <c r="I48" s="290">
        <v>0</v>
      </c>
      <c r="J48" s="290">
        <v>0</v>
      </c>
      <c r="K48" s="290">
        <v>0</v>
      </c>
      <c r="L48" s="290">
        <v>0</v>
      </c>
      <c r="M48" s="290">
        <v>0</v>
      </c>
      <c r="N48" s="290">
        <f t="shared" si="2"/>
        <v>2</v>
      </c>
      <c r="O48" s="290">
        <f t="shared" si="2"/>
        <v>3</v>
      </c>
      <c r="P48" s="285">
        <f t="shared" si="1"/>
        <v>130</v>
      </c>
      <c r="Q48" s="291"/>
      <c r="R48" s="291"/>
      <c r="S48" s="291"/>
      <c r="T48" s="291"/>
      <c r="U48" s="291"/>
    </row>
    <row r="49" spans="1:21" ht="21">
      <c r="A49" s="274" t="s">
        <v>40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0"/>
      <c r="P49" s="291"/>
      <c r="Q49" s="291"/>
      <c r="R49" s="291"/>
      <c r="S49" s="291"/>
      <c r="T49" s="291"/>
      <c r="U49" s="291"/>
    </row>
    <row r="50" spans="1:21" s="286" customFormat="1" ht="21">
      <c r="A50" s="283" t="s">
        <v>41</v>
      </c>
      <c r="B50" s="284">
        <v>209</v>
      </c>
      <c r="C50" s="284">
        <v>130</v>
      </c>
      <c r="D50" s="284">
        <v>79</v>
      </c>
      <c r="E50" s="284">
        <v>209</v>
      </c>
      <c r="F50" s="284">
        <v>8</v>
      </c>
      <c r="G50" s="284">
        <v>7</v>
      </c>
      <c r="H50" s="284">
        <v>118</v>
      </c>
      <c r="I50" s="284">
        <v>71</v>
      </c>
      <c r="J50" s="284">
        <v>4</v>
      </c>
      <c r="K50" s="284">
        <v>1</v>
      </c>
      <c r="L50" s="284">
        <v>0</v>
      </c>
      <c r="M50" s="284">
        <v>0</v>
      </c>
      <c r="N50" s="284">
        <f aca="true" t="shared" si="3" ref="N50:O52">F50+H50+J50+L50</f>
        <v>130</v>
      </c>
      <c r="O50" s="284">
        <f t="shared" si="3"/>
        <v>79</v>
      </c>
      <c r="P50" s="285">
        <v>100</v>
      </c>
      <c r="Q50" s="285"/>
      <c r="R50" s="285"/>
      <c r="S50" s="285"/>
      <c r="T50" s="285"/>
      <c r="U50" s="285"/>
    </row>
    <row r="51" spans="1:21" s="286" customFormat="1" ht="21">
      <c r="A51" s="283" t="s">
        <v>42</v>
      </c>
      <c r="B51" s="284">
        <v>552</v>
      </c>
      <c r="C51" s="284">
        <v>0</v>
      </c>
      <c r="D51" s="284">
        <v>0</v>
      </c>
      <c r="E51" s="284">
        <v>0</v>
      </c>
      <c r="F51" s="284">
        <v>0</v>
      </c>
      <c r="G51" s="284">
        <v>0</v>
      </c>
      <c r="H51" s="284">
        <v>0</v>
      </c>
      <c r="I51" s="284">
        <v>0</v>
      </c>
      <c r="J51" s="284">
        <v>0</v>
      </c>
      <c r="K51" s="284">
        <v>0</v>
      </c>
      <c r="L51" s="284">
        <f>L52*0.6</f>
        <v>0</v>
      </c>
      <c r="M51" s="284">
        <f>M52*0.6</f>
        <v>0</v>
      </c>
      <c r="N51" s="284">
        <f t="shared" si="3"/>
        <v>0</v>
      </c>
      <c r="O51" s="284">
        <f t="shared" si="3"/>
        <v>0</v>
      </c>
      <c r="P51" s="285">
        <v>100</v>
      </c>
      <c r="Q51" s="300">
        <v>87670</v>
      </c>
      <c r="R51" s="301">
        <v>0</v>
      </c>
      <c r="S51" s="300">
        <v>87640</v>
      </c>
      <c r="T51" s="300">
        <v>87640</v>
      </c>
      <c r="U51" s="297">
        <f>(S51/Q51)*100</f>
        <v>99.96578076879206</v>
      </c>
    </row>
    <row r="52" spans="1:21" s="286" customFormat="1" ht="21">
      <c r="A52" s="283" t="s">
        <v>43</v>
      </c>
      <c r="B52" s="284">
        <v>349</v>
      </c>
      <c r="C52" s="284">
        <v>221</v>
      </c>
      <c r="D52" s="284">
        <v>128</v>
      </c>
      <c r="E52" s="284">
        <v>349</v>
      </c>
      <c r="F52" s="284">
        <f>F56+F57+F58</f>
        <v>14</v>
      </c>
      <c r="G52" s="284">
        <f aca="true" t="shared" si="4" ref="G52:M52">G56+G57+G58</f>
        <v>7</v>
      </c>
      <c r="H52" s="284">
        <f t="shared" si="4"/>
        <v>203</v>
      </c>
      <c r="I52" s="284">
        <f t="shared" si="4"/>
        <v>119</v>
      </c>
      <c r="J52" s="284">
        <f t="shared" si="4"/>
        <v>4</v>
      </c>
      <c r="K52" s="284">
        <f t="shared" si="4"/>
        <v>2</v>
      </c>
      <c r="L52" s="284">
        <f t="shared" si="4"/>
        <v>0</v>
      </c>
      <c r="M52" s="284">
        <f t="shared" si="4"/>
        <v>0</v>
      </c>
      <c r="N52" s="284">
        <f t="shared" si="3"/>
        <v>221</v>
      </c>
      <c r="O52" s="284">
        <f t="shared" si="3"/>
        <v>128</v>
      </c>
      <c r="P52" s="285">
        <v>100</v>
      </c>
      <c r="Q52" s="285"/>
      <c r="R52" s="285"/>
      <c r="S52" s="285"/>
      <c r="T52" s="285"/>
      <c r="U52" s="285"/>
    </row>
    <row r="53" spans="1:21" s="1" customFormat="1" ht="21">
      <c r="A53" s="16" t="s">
        <v>44</v>
      </c>
      <c r="B53" s="200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17"/>
      <c r="Q53" s="17"/>
      <c r="R53" s="17"/>
      <c r="S53" s="17"/>
      <c r="T53" s="17"/>
      <c r="U53" s="17"/>
    </row>
    <row r="54" spans="1:21" s="1" customFormat="1" ht="21">
      <c r="A54" s="16" t="s">
        <v>45</v>
      </c>
      <c r="B54" s="200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17"/>
      <c r="Q54" s="17"/>
      <c r="R54" s="17"/>
      <c r="S54" s="17"/>
      <c r="T54" s="17"/>
      <c r="U54" s="17"/>
    </row>
    <row r="55" spans="1:21" s="286" customFormat="1" ht="21">
      <c r="A55" s="283" t="s">
        <v>46</v>
      </c>
      <c r="B55" s="284">
        <f>SUM(B56:B58)</f>
        <v>349</v>
      </c>
      <c r="C55" s="203">
        <f>SUM(C56:C58)</f>
        <v>221</v>
      </c>
      <c r="D55" s="203">
        <f>SUM(D56:D58)</f>
        <v>128</v>
      </c>
      <c r="E55" s="284">
        <v>349</v>
      </c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5"/>
      <c r="Q55" s="300">
        <v>314942</v>
      </c>
      <c r="R55" s="285"/>
      <c r="S55" s="285"/>
      <c r="T55" s="285"/>
      <c r="U55" s="285"/>
    </row>
    <row r="56" spans="1:21" s="286" customFormat="1" ht="21">
      <c r="A56" s="292" t="s">
        <v>47</v>
      </c>
      <c r="B56" s="284">
        <f>N56+O56</f>
        <v>7</v>
      </c>
      <c r="C56" s="284">
        <v>6</v>
      </c>
      <c r="D56" s="284">
        <v>1</v>
      </c>
      <c r="E56" s="284">
        <v>7</v>
      </c>
      <c r="F56" s="284">
        <v>0</v>
      </c>
      <c r="G56" s="284">
        <v>0</v>
      </c>
      <c r="H56" s="284">
        <v>6</v>
      </c>
      <c r="I56" s="284">
        <v>0</v>
      </c>
      <c r="J56" s="284">
        <v>0</v>
      </c>
      <c r="K56" s="284">
        <v>1</v>
      </c>
      <c r="L56" s="284">
        <v>0</v>
      </c>
      <c r="M56" s="284">
        <v>0</v>
      </c>
      <c r="N56" s="284">
        <f aca="true" t="shared" si="5" ref="N56:O58">F56+H56+J56+L56</f>
        <v>6</v>
      </c>
      <c r="O56" s="284">
        <f t="shared" si="5"/>
        <v>1</v>
      </c>
      <c r="P56" s="285">
        <v>100</v>
      </c>
      <c r="Q56" s="300">
        <f>902.41*B56</f>
        <v>6316.87</v>
      </c>
      <c r="R56" s="285"/>
      <c r="S56" s="285"/>
      <c r="T56" s="285"/>
      <c r="U56" s="285"/>
    </row>
    <row r="57" spans="1:21" s="286" customFormat="1" ht="21">
      <c r="A57" s="292" t="s">
        <v>48</v>
      </c>
      <c r="B57" s="284">
        <f>N57+O57</f>
        <v>162</v>
      </c>
      <c r="C57" s="284">
        <v>112</v>
      </c>
      <c r="D57" s="284">
        <v>50</v>
      </c>
      <c r="E57" s="284">
        <v>162</v>
      </c>
      <c r="F57" s="284">
        <v>14</v>
      </c>
      <c r="G57" s="284">
        <v>7</v>
      </c>
      <c r="H57" s="284">
        <v>95</v>
      </c>
      <c r="I57" s="284">
        <v>42</v>
      </c>
      <c r="J57" s="284">
        <v>3</v>
      </c>
      <c r="K57" s="284">
        <v>1</v>
      </c>
      <c r="L57" s="284">
        <v>0</v>
      </c>
      <c r="M57" s="284">
        <v>0</v>
      </c>
      <c r="N57" s="284">
        <f t="shared" si="5"/>
        <v>112</v>
      </c>
      <c r="O57" s="284">
        <f t="shared" si="5"/>
        <v>50</v>
      </c>
      <c r="P57" s="285">
        <v>100</v>
      </c>
      <c r="Q57" s="300">
        <f aca="true" t="shared" si="6" ref="Q57:Q62">902.41*B57</f>
        <v>146190.41999999998</v>
      </c>
      <c r="R57" s="285"/>
      <c r="S57" s="285"/>
      <c r="T57" s="285"/>
      <c r="U57" s="285"/>
    </row>
    <row r="58" spans="1:21" s="286" customFormat="1" ht="21">
      <c r="A58" s="292" t="s">
        <v>49</v>
      </c>
      <c r="B58" s="284">
        <f>N58+O58</f>
        <v>180</v>
      </c>
      <c r="C58" s="284">
        <v>103</v>
      </c>
      <c r="D58" s="284">
        <v>77</v>
      </c>
      <c r="E58" s="284">
        <v>180</v>
      </c>
      <c r="F58" s="284">
        <v>0</v>
      </c>
      <c r="G58" s="284">
        <v>0</v>
      </c>
      <c r="H58" s="284">
        <v>102</v>
      </c>
      <c r="I58" s="284">
        <v>77</v>
      </c>
      <c r="J58" s="284">
        <v>1</v>
      </c>
      <c r="K58" s="284">
        <v>0</v>
      </c>
      <c r="L58" s="284">
        <v>0</v>
      </c>
      <c r="M58" s="284">
        <v>0</v>
      </c>
      <c r="N58" s="284">
        <f t="shared" si="5"/>
        <v>103</v>
      </c>
      <c r="O58" s="284">
        <f t="shared" si="5"/>
        <v>77</v>
      </c>
      <c r="P58" s="285">
        <v>100</v>
      </c>
      <c r="Q58" s="300">
        <f t="shared" si="6"/>
        <v>162433.8</v>
      </c>
      <c r="R58" s="285"/>
      <c r="S58" s="285"/>
      <c r="T58" s="285"/>
      <c r="U58" s="285"/>
    </row>
    <row r="59" spans="1:21" s="286" customFormat="1" ht="21">
      <c r="A59" s="283" t="s">
        <v>50</v>
      </c>
      <c r="B59" s="303"/>
      <c r="C59" s="304"/>
      <c r="D59" s="304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6"/>
      <c r="Q59" s="306"/>
      <c r="R59" s="306"/>
      <c r="S59" s="306"/>
      <c r="T59" s="306"/>
      <c r="U59" s="307"/>
    </row>
    <row r="60" spans="1:21" s="286" customFormat="1" ht="21">
      <c r="A60" s="292" t="s">
        <v>47</v>
      </c>
      <c r="B60" s="284">
        <f>N60+O60</f>
        <v>3</v>
      </c>
      <c r="C60" s="203">
        <v>3</v>
      </c>
      <c r="D60" s="203">
        <v>0</v>
      </c>
      <c r="E60" s="284">
        <v>3</v>
      </c>
      <c r="F60" s="284">
        <v>1</v>
      </c>
      <c r="G60" s="284">
        <v>0</v>
      </c>
      <c r="H60" s="284">
        <v>0</v>
      </c>
      <c r="I60" s="284">
        <v>0</v>
      </c>
      <c r="J60" s="284">
        <v>2</v>
      </c>
      <c r="K60" s="284">
        <v>0</v>
      </c>
      <c r="L60" s="284">
        <v>0</v>
      </c>
      <c r="M60" s="284">
        <v>0</v>
      </c>
      <c r="N60" s="284">
        <f aca="true" t="shared" si="7" ref="N60:O62">F60+H60+J60+L60</f>
        <v>3</v>
      </c>
      <c r="O60" s="284">
        <f t="shared" si="7"/>
        <v>0</v>
      </c>
      <c r="P60" s="285">
        <v>150</v>
      </c>
      <c r="Q60" s="300">
        <f t="shared" si="6"/>
        <v>2707.23</v>
      </c>
      <c r="R60" s="285"/>
      <c r="S60" s="285"/>
      <c r="T60" s="285"/>
      <c r="U60" s="285"/>
    </row>
    <row r="61" spans="1:21" s="286" customFormat="1" ht="21">
      <c r="A61" s="292" t="s">
        <v>48</v>
      </c>
      <c r="B61" s="284">
        <f>N61+O61</f>
        <v>15</v>
      </c>
      <c r="C61" s="203">
        <v>4</v>
      </c>
      <c r="D61" s="203">
        <v>11</v>
      </c>
      <c r="E61" s="284">
        <v>15</v>
      </c>
      <c r="F61" s="284">
        <v>0</v>
      </c>
      <c r="G61" s="284">
        <v>0</v>
      </c>
      <c r="H61" s="284">
        <v>3</v>
      </c>
      <c r="I61" s="284">
        <v>11</v>
      </c>
      <c r="J61" s="284">
        <v>1</v>
      </c>
      <c r="K61" s="284">
        <v>0</v>
      </c>
      <c r="L61" s="284">
        <v>0</v>
      </c>
      <c r="M61" s="284">
        <v>0</v>
      </c>
      <c r="N61" s="284">
        <f t="shared" si="7"/>
        <v>4</v>
      </c>
      <c r="O61" s="284">
        <f t="shared" si="7"/>
        <v>11</v>
      </c>
      <c r="P61" s="285">
        <v>45</v>
      </c>
      <c r="Q61" s="300">
        <f t="shared" si="6"/>
        <v>13536.15</v>
      </c>
      <c r="R61" s="285"/>
      <c r="S61" s="285"/>
      <c r="T61" s="285"/>
      <c r="U61" s="285"/>
    </row>
    <row r="62" spans="1:21" s="286" customFormat="1" ht="21">
      <c r="A62" s="292" t="s">
        <v>49</v>
      </c>
      <c r="B62" s="284">
        <f>N62+O62</f>
        <v>28</v>
      </c>
      <c r="C62" s="203">
        <v>16</v>
      </c>
      <c r="D62" s="203">
        <v>12</v>
      </c>
      <c r="E62" s="284">
        <v>28</v>
      </c>
      <c r="F62" s="284">
        <v>0</v>
      </c>
      <c r="G62" s="284">
        <v>0</v>
      </c>
      <c r="H62" s="284">
        <v>16</v>
      </c>
      <c r="I62" s="284">
        <v>11</v>
      </c>
      <c r="J62" s="284">
        <v>0</v>
      </c>
      <c r="K62" s="284">
        <v>1</v>
      </c>
      <c r="L62" s="284">
        <v>0</v>
      </c>
      <c r="M62" s="284">
        <v>0</v>
      </c>
      <c r="N62" s="284">
        <f t="shared" si="7"/>
        <v>16</v>
      </c>
      <c r="O62" s="284">
        <f t="shared" si="7"/>
        <v>12</v>
      </c>
      <c r="P62" s="285">
        <v>43</v>
      </c>
      <c r="Q62" s="300">
        <f t="shared" si="6"/>
        <v>25267.48</v>
      </c>
      <c r="R62" s="285"/>
      <c r="S62" s="285"/>
      <c r="T62" s="285"/>
      <c r="U62" s="285"/>
    </row>
  </sheetData>
  <sheetProtection/>
  <mergeCells count="20"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  <mergeCell ref="A2:U2"/>
    <mergeCell ref="A3:U3"/>
    <mergeCell ref="A4:U4"/>
    <mergeCell ref="A5:A7"/>
    <mergeCell ref="B5:B7"/>
    <mergeCell ref="C5:D6"/>
    <mergeCell ref="E5:E6"/>
    <mergeCell ref="F5:M5"/>
    <mergeCell ref="N5:O6"/>
    <mergeCell ref="P5:P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MODIFY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Windows User</cp:lastModifiedBy>
  <cp:lastPrinted>2013-12-11T01:38:21Z</cp:lastPrinted>
  <dcterms:created xsi:type="dcterms:W3CDTF">2011-11-25T07:05:42Z</dcterms:created>
  <dcterms:modified xsi:type="dcterms:W3CDTF">2014-01-30T12:45:33Z</dcterms:modified>
  <cp:category/>
  <cp:version/>
  <cp:contentType/>
  <cp:contentStatus/>
</cp:coreProperties>
</file>